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644A897B-CF21-4542-B374-8B0FC886B0CE}" xr6:coauthVersionLast="36" xr6:coauthVersionMax="36" xr10:uidLastSave="{00000000-0000-0000-0000-000000000000}"/>
  <bookViews>
    <workbookView xWindow="0" yWindow="0" windowWidth="21570" windowHeight="7980" tabRatio="500" activeTab="4" xr2:uid="{00000000-000D-0000-FFFF-FFFF00000000}"/>
  </bookViews>
  <sheets>
    <sheet name="SAŽETAK" sheetId="1" r:id="rId1"/>
    <sheet name=" Račun prihoda i rashoda" sheetId="2" r:id="rId2"/>
    <sheet name="Rashodi prema funkcijskoj kl" sheetId="3" r:id="rId3"/>
    <sheet name="Račun financiranja" sheetId="4" r:id="rId4"/>
    <sheet name="POSEBNI DIO" sheetId="5" r:id="rId5"/>
  </sheets>
  <definedNames>
    <definedName name="_xlnm.Print_Area" localSheetId="4">'POSEBNI DIO'!$A$1:$I$153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6" i="5" l="1"/>
  <c r="G150" i="5"/>
  <c r="G97" i="5"/>
  <c r="G95" i="5" s="1"/>
  <c r="I87" i="5"/>
  <c r="H87" i="5"/>
  <c r="G87" i="5"/>
  <c r="I34" i="5"/>
  <c r="H34" i="5"/>
  <c r="G34" i="5"/>
  <c r="H6" i="5"/>
  <c r="H23" i="5"/>
  <c r="G23" i="5"/>
  <c r="G6" i="5" s="1"/>
  <c r="F95" i="5"/>
  <c r="F85" i="5"/>
  <c r="F32" i="5"/>
  <c r="F6" i="5"/>
  <c r="F23" i="5"/>
  <c r="G144" i="5" l="1"/>
  <c r="E136" i="5"/>
  <c r="E132" i="5"/>
  <c r="E125" i="5" s="1"/>
  <c r="E95" i="5"/>
  <c r="E85" i="5"/>
  <c r="I80" i="2" l="1"/>
  <c r="I92" i="2"/>
  <c r="H92" i="2"/>
  <c r="H80" i="2" s="1"/>
  <c r="I54" i="2"/>
  <c r="H54" i="2"/>
  <c r="H44" i="2" s="1"/>
  <c r="I45" i="2"/>
  <c r="H45" i="2"/>
  <c r="G92" i="2"/>
  <c r="G80" i="2" s="1"/>
  <c r="F43" i="2"/>
  <c r="E43" i="2"/>
  <c r="G44" i="2"/>
  <c r="G74" i="2"/>
  <c r="G54" i="2"/>
  <c r="G45" i="2"/>
  <c r="I24" i="2"/>
  <c r="I11" i="2" s="1"/>
  <c r="I10" i="2" s="1"/>
  <c r="I21" i="2"/>
  <c r="I12" i="2"/>
  <c r="H24" i="2"/>
  <c r="H21" i="2"/>
  <c r="H12" i="2"/>
  <c r="G24" i="2"/>
  <c r="G11" i="2" s="1"/>
  <c r="G10" i="2" s="1"/>
  <c r="G21" i="2"/>
  <c r="G12" i="2"/>
  <c r="H43" i="2" l="1"/>
  <c r="G43" i="2"/>
  <c r="H11" i="2"/>
  <c r="H10" i="2" s="1"/>
  <c r="F80" i="2"/>
  <c r="F92" i="2"/>
  <c r="F87" i="2"/>
  <c r="F44" i="2"/>
  <c r="F54" i="2"/>
  <c r="F45" i="2"/>
  <c r="F10" i="2"/>
  <c r="F11" i="2"/>
  <c r="F24" i="2"/>
  <c r="F21" i="2"/>
  <c r="F12" i="2"/>
  <c r="E87" i="2" l="1"/>
  <c r="E80" i="2" s="1"/>
  <c r="E92" i="2"/>
  <c r="G27" i="1" l="1"/>
  <c r="I27" i="5"/>
  <c r="I17" i="5"/>
  <c r="E12" i="2"/>
  <c r="E11" i="2" s="1"/>
  <c r="I23" i="5"/>
  <c r="I21" i="5" s="1"/>
  <c r="I6" i="5" s="1"/>
  <c r="I32" i="5" l="1"/>
  <c r="E83" i="5" l="1"/>
  <c r="E81" i="5" s="1"/>
  <c r="E70" i="5"/>
  <c r="E68" i="5" s="1"/>
  <c r="E66" i="5"/>
  <c r="E32" i="5" s="1"/>
  <c r="E46" i="5"/>
  <c r="E29" i="5"/>
  <c r="E27" i="5" s="1"/>
  <c r="E21" i="5"/>
  <c r="E6" i="5" s="1"/>
  <c r="G34" i="1"/>
  <c r="G37" i="1" s="1"/>
  <c r="H34" i="1" s="1"/>
  <c r="H37" i="1" s="1"/>
  <c r="I34" i="1" s="1"/>
  <c r="I37" i="1" s="1"/>
  <c r="J34" i="1" s="1"/>
  <c r="J37" i="1" s="1"/>
  <c r="E19" i="2"/>
  <c r="E24" i="2"/>
  <c r="E21" i="2"/>
  <c r="E78" i="2"/>
  <c r="E76" i="5"/>
  <c r="J21" i="1"/>
  <c r="I21" i="1"/>
  <c r="H21" i="1"/>
  <c r="G21" i="1"/>
  <c r="F21" i="1"/>
  <c r="J11" i="1"/>
  <c r="I11" i="1"/>
  <c r="H11" i="1"/>
  <c r="F11" i="1"/>
  <c r="B12" i="3" s="1"/>
  <c r="B10" i="3" s="1"/>
  <c r="H8" i="1"/>
  <c r="G8" i="1"/>
  <c r="F8" i="1"/>
  <c r="E26" i="5" l="1"/>
  <c r="G11" i="1"/>
  <c r="G14" i="1" s="1"/>
  <c r="G22" i="1" s="1"/>
  <c r="G28" i="1" s="1"/>
  <c r="G29" i="1" s="1"/>
  <c r="I22" i="1"/>
  <c r="I28" i="1" s="1"/>
  <c r="I29" i="1" s="1"/>
  <c r="J22" i="1"/>
  <c r="J28" i="1" s="1"/>
  <c r="J29" i="1" s="1"/>
  <c r="H22" i="1"/>
  <c r="H28" i="1" s="1"/>
  <c r="H29" i="1" s="1"/>
  <c r="F14" i="1"/>
  <c r="F22" i="1" s="1"/>
  <c r="E54" i="2"/>
  <c r="E44" i="2" s="1"/>
  <c r="E81" i="2"/>
  <c r="E10" i="2" l="1"/>
</calcChain>
</file>

<file path=xl/sharedStrings.xml><?xml version="1.0" encoding="utf-8"?>
<sst xmlns="http://schemas.openxmlformats.org/spreadsheetml/2006/main" count="395" uniqueCount="172">
  <si>
    <t>I. OPĆI DIO</t>
  </si>
  <si>
    <t>A) SAŽETAK RAČUNA PRIHODA I RASHODA</t>
  </si>
  <si>
    <t>PRIHODI UKUPNO</t>
  </si>
  <si>
    <t>PRIHODI POSLOVANJA</t>
  </si>
  <si>
    <t>RASHODI UKUPNO</t>
  </si>
  <si>
    <t>RAZLIKA - VIŠAK / MANJAK</t>
  </si>
  <si>
    <t>B) SAŽETAK RAČUNA FINANCIRANJA</t>
  </si>
  <si>
    <t>NETO FINANCIRANJE</t>
  </si>
  <si>
    <t>VIŠAK / MANJAK IZ PRETHODNE(IH) GODINE KOJI ĆE SE RASPOREDITI / POKRITI</t>
  </si>
  <si>
    <t>VIŠAK / MANJAK + NETO FINANCIRANJE</t>
  </si>
  <si>
    <t xml:space="preserve">A. RAČUN PRIHODA I RASHODA 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</si>
  <si>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</si>
  <si>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</si>
  <si>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</si>
  <si>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</si>
  <si>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</si>
  <si>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</si>
  <si>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MZO</t>
  </si>
  <si>
    <t>Pomoći iz inozemstva</t>
  </si>
  <si>
    <t>Prihodi po posebnim propisima</t>
  </si>
  <si>
    <t>Prihodi za posebne namjene</t>
  </si>
  <si>
    <t>Prihodi od prod.proizi.i usluga</t>
  </si>
  <si>
    <t>Prihodi iz nadležnog proračuna i od HZZO-a temeljem ugovornih obveza</t>
  </si>
  <si>
    <t>F.P.dod.udip u por.na doh.</t>
  </si>
  <si>
    <t>Prihodi od prodaje nefinancijske imovine</t>
  </si>
  <si>
    <t>Prihodi od prodaje proizvedene dugotrajne imovine</t>
  </si>
  <si>
    <t>Srednje škole</t>
  </si>
  <si>
    <t>Višak prihoda SŠ-PRENEŠENI</t>
  </si>
  <si>
    <t>RASHODI POSLOVANJA</t>
  </si>
  <si>
    <t>Naziv rashoda</t>
  </si>
  <si>
    <t>Rashodi poslovanja</t>
  </si>
  <si>
    <t>Rashodi za zaposlene</t>
  </si>
  <si>
    <t>Višak prihoda</t>
  </si>
  <si>
    <t>Prihoda za posebne namjene</t>
  </si>
  <si>
    <t>Materijalni rashodi</t>
  </si>
  <si>
    <t>Opći prihodi i prmitci</t>
  </si>
  <si>
    <t>Vlastiti prihodi</t>
  </si>
  <si>
    <t>F.P.i dod.udio u por.na doh.</t>
  </si>
  <si>
    <t>…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</si>
  <si>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</si>
  <si>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</si>
  <si>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</si>
  <si>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</si>
  <si>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</si>
  <si>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09-OBRAZOVANJE</t>
  </si>
  <si>
    <t>0922-Više srednjoškolsko obrazovanje</t>
  </si>
  <si>
    <t>013 Opće usluge</t>
  </si>
  <si>
    <t>04 Ekonomski poslovi</t>
  </si>
  <si>
    <t>041 Opći ekonomski, trgovački i poslovi vezani uz rad</t>
  </si>
  <si>
    <t>B. RAČUN FINANCIRANJA</t>
  </si>
  <si>
    <t>Naziv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</si>
  <si>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</si>
  <si>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</si>
  <si>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</si>
  <si>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</si>
  <si>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</si>
  <si>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</si>
  <si>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II. POSEBNI DIO</t>
  </si>
  <si>
    <t>Šifra</t>
  </si>
  <si>
    <t xml:space="preserve">Naziv </t>
  </si>
  <si>
    <t>PROGRAM 2204</t>
  </si>
  <si>
    <t>SREDNJE ŠKOLE STANDARD</t>
  </si>
  <si>
    <t>Aktivnost A2204-01</t>
  </si>
  <si>
    <t>Djelatnost srednjih škola</t>
  </si>
  <si>
    <t>Izvor financiranja 451</t>
  </si>
  <si>
    <t>F.P.i dod.udio u por.na dohod.</t>
  </si>
  <si>
    <t xml:space="preserve"> T 2204-04</t>
  </si>
  <si>
    <t>Hitne intervencije u srednjim školama</t>
  </si>
  <si>
    <t>Rashodi za nabavu proizvedene dugotrajne imovine</t>
  </si>
  <si>
    <t>Aktivnost A2204-07</t>
  </si>
  <si>
    <t>Izvor financiranja 51</t>
  </si>
  <si>
    <t>PROGRAM 2205</t>
  </si>
  <si>
    <t>SREDNJE ŠKOLSTVO IZNAD STANDARDA</t>
  </si>
  <si>
    <t>Aktivnost A2205-01</t>
  </si>
  <si>
    <t>Javne potrebe u prosvjeti-korisnici SŠ</t>
  </si>
  <si>
    <t>Izvor financiranja 11</t>
  </si>
  <si>
    <t>Opći prihodi  i primitci</t>
  </si>
  <si>
    <t>Aktivnost A2205-12</t>
  </si>
  <si>
    <t>Podizanje kvalitete i standarda u školstvu</t>
  </si>
  <si>
    <t>Izvor financiranja 31</t>
  </si>
  <si>
    <t>Vlastiti prihodi-korisnici</t>
  </si>
  <si>
    <t>Izvor financiranja 41</t>
  </si>
  <si>
    <t>Prihodi za posebne.namjene</t>
  </si>
  <si>
    <t>Izvor financiranja 42035</t>
  </si>
  <si>
    <t>Višak prihoda SŠ</t>
  </si>
  <si>
    <t>Rashodi za nabavu proiz.dugotr.imovine</t>
  </si>
  <si>
    <t>Aktivnost A2205-22</t>
  </si>
  <si>
    <t>Natjecanja i smotre u SŠ</t>
  </si>
  <si>
    <t>Opći prhodi i primitci</t>
  </si>
  <si>
    <t>Izvor financiranja 54</t>
  </si>
  <si>
    <t>SVEUKUPNO:</t>
  </si>
  <si>
    <t>Izvor financiranja 61</t>
  </si>
  <si>
    <t>TEKUĆE DONACIJE</t>
  </si>
  <si>
    <t>Tekuće donacije</t>
  </si>
  <si>
    <t>Posebne namjene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</si>
  <si>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</si>
  <si>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</si>
  <si>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</si>
  <si>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</si>
  <si>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</si>
  <si>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</si>
  <si>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</si>
  <si>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</si>
  <si>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</si>
  <si>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</si>
  <si>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</si>
  <si>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</si>
  <si>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</si>
  <si>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</si>
  <si>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Izvor financiranja 53</t>
  </si>
  <si>
    <t>Proračun JLS</t>
  </si>
  <si>
    <t>Predfinanciranje iz ŽP</t>
  </si>
  <si>
    <t>Aktivnost A2205-34</t>
  </si>
  <si>
    <t>Aktivnost A2205-37</t>
  </si>
  <si>
    <t>Državni proračun</t>
  </si>
  <si>
    <t>Projekt e-škole</t>
  </si>
  <si>
    <t>Ostali prihodi</t>
  </si>
  <si>
    <t>Ostali rashodi</t>
  </si>
  <si>
    <t>predfinanciranje</t>
  </si>
  <si>
    <t>Zalihe menstr.hig. potre.</t>
  </si>
  <si>
    <t>FINANCIJSKI PLAN PRORAČUNSKOG KORISNIKA JEDINICE LOKALNE I PODRUČNE (REGIONALNE) SAMOUPRAVE 
ZA 2025. I PROJEKCIJA ZA 2026. I 2027. GODINU</t>
  </si>
  <si>
    <t>Projekcija 
za 2027.</t>
  </si>
  <si>
    <t>Izvršenje 2024.</t>
  </si>
  <si>
    <t>Plan 2025.</t>
  </si>
  <si>
    <t>Plan za 2026.</t>
  </si>
  <si>
    <t>Projekcija 
za 2028.</t>
  </si>
  <si>
    <t>FINANCIJSKI PLAN PRORAČUNSKOG KORISNIKA JEDINICE LOKALNE I PODRUČNE (REGIONALNE) SAMOUPRAVE 
ZA 2026. I PROJEKCIJA ZA 2027. I 2028. GODINU</t>
  </si>
  <si>
    <r>
      <t xml:space="preserve">Rashodi za nabavu </t>
    </r>
    <r>
      <rPr>
        <sz val="10"/>
        <color rgb="FFFF0000"/>
        <rFont val="Arial"/>
        <family val="2"/>
        <charset val="238"/>
      </rPr>
      <t>neproizvedene dugotrajne imovine</t>
    </r>
  </si>
  <si>
    <t>Administracija i upravljanje</t>
  </si>
  <si>
    <t>ok</t>
  </si>
  <si>
    <t>Višak/Manja ZŽ</t>
  </si>
  <si>
    <t>Primici od financ.imovine i zad.</t>
  </si>
  <si>
    <t>Uspostava RCK</t>
  </si>
  <si>
    <t>Financijski rashodi</t>
  </si>
  <si>
    <t>Ostale naknade građanima</t>
  </si>
  <si>
    <t>Subvencije</t>
  </si>
  <si>
    <t>Pomoći dane u inozemstvo i unutar općeg proračuna</t>
  </si>
  <si>
    <t>Rashodi za ulaganje u nefinancijsku imovinu</t>
  </si>
  <si>
    <t>Višak/Manjak ZŽ</t>
  </si>
  <si>
    <t>Uspostava RCK-kredit</t>
  </si>
  <si>
    <t>Projekt RCK</t>
  </si>
  <si>
    <t>MEDICINSKA ŠKOLA ANTE KUZMANIĆA ZADAR                                                                                                                                                                                                                                                                                           FINANCIJSKI PLAN PRORAČUNSKOG KORISNIKA JEDINICE LOKALNE I PODRUČNE (REGIONALNE) SAMOUPRAVE 
ZA 2026. I PROJEKCIJA ZA 2027. I 2028. GODINU</t>
  </si>
  <si>
    <t>K2204-02</t>
  </si>
  <si>
    <t>Opremanje poslovnih prostora</t>
  </si>
  <si>
    <t>Izvor financiranja 12145</t>
  </si>
  <si>
    <t>Ostala nematerijalna proizv.imovina</t>
  </si>
  <si>
    <t>Aktivnost A2205-13</t>
  </si>
  <si>
    <t>Financiranje def.zanimanja</t>
  </si>
  <si>
    <t>Naknade građanima i kućanstvima</t>
  </si>
  <si>
    <t>Aktivnost A2205-41</t>
  </si>
  <si>
    <t>Program potencijal zajednice</t>
  </si>
  <si>
    <t>PROGRAM 4302</t>
  </si>
  <si>
    <t>PROJEKTI EU</t>
  </si>
  <si>
    <t>Kapitalni projekt K4302-80</t>
  </si>
  <si>
    <t>Projekt Uspostava Regionalnog centra kompetentnosti</t>
  </si>
  <si>
    <t>Rashodi za dodatna ulaganja na nefinacijskoj imovini</t>
  </si>
  <si>
    <t>Izvor financiranja 121</t>
  </si>
  <si>
    <t>Pomoći dane u inozemstvo</t>
  </si>
  <si>
    <t>Ministarstvo</t>
  </si>
  <si>
    <t>Izvor financiranja 81</t>
  </si>
  <si>
    <t>Tekući projekt T4302-99</t>
  </si>
  <si>
    <t>Projekt Medicinska+ ss Medicinska</t>
  </si>
  <si>
    <t>Subvencije trg.društvima iz EU sredstava</t>
  </si>
  <si>
    <t>Tekuće pomoći temeljem prijenosa sredstava</t>
  </si>
  <si>
    <t>PROGRAM 4306</t>
  </si>
  <si>
    <t>Nacionalni EU projekti</t>
  </si>
  <si>
    <t>Tekući projekt T4306-23</t>
  </si>
  <si>
    <t>Erasmus+ KA122 Program zdravstvene njege MŠ</t>
  </si>
  <si>
    <t>Erasmus+ 2025-1-KA121-000340778 Med.šk</t>
  </si>
  <si>
    <t>Ostale naknade iz proračuna</t>
  </si>
  <si>
    <t>Izvor financiranja 19</t>
  </si>
  <si>
    <t>Predfinanciranje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</si>
</sst>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7" x14ac:knownFonts="1">
    <font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000000"/>
      <name val="Calibri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theme="0"/>
      <name val="Calibri"/>
      <family val="2"/>
      <charset val="238"/>
    </font>
    <font>
      <i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DEEBF7"/>
      </patternFill>
    </fill>
    <fill>
      <patternFill patternType="solid">
        <fgColor rgb="FFA6A6A6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1" tint="0.499984740745262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1" fillId="11" borderId="0" applyNumberFormat="0" applyBorder="0" applyAlignment="0" applyProtection="0"/>
  </cellStyleXfs>
  <cellXfs count="213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4" fontId="2" fillId="0" borderId="0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9" fillId="0" borderId="0" xfId="0" applyFont="1"/>
    <xf numFmtId="0" fontId="5" fillId="2" borderId="4" xfId="0" applyFont="1" applyFill="1" applyBorder="1" applyAlignment="1" applyProtection="1">
      <alignment horizontal="left" vertical="center" wrapText="1"/>
    </xf>
    <xf numFmtId="4" fontId="5" fillId="2" borderId="4" xfId="0" applyNumberFormat="1" applyFont="1" applyFill="1" applyBorder="1" applyAlignment="1" applyProtection="1">
      <alignment horizontal="left" vertical="center" wrapText="1"/>
    </xf>
    <xf numFmtId="4" fontId="5" fillId="2" borderId="5" xfId="0" applyNumberFormat="1" applyFont="1" applyFill="1" applyBorder="1" applyAlignment="1" applyProtection="1">
      <alignment horizontal="right" vertical="center" wrapText="1"/>
    </xf>
    <xf numFmtId="4" fontId="4" fillId="2" borderId="5" xfId="0" applyNumberFormat="1" applyFont="1" applyFill="1" applyBorder="1" applyAlignment="1">
      <alignment horizontal="right"/>
    </xf>
    <xf numFmtId="4" fontId="4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" fontId="10" fillId="2" borderId="4" xfId="0" applyNumberFormat="1" applyFont="1" applyFill="1" applyBorder="1" applyAlignment="1">
      <alignment horizontal="left" vertical="center"/>
    </xf>
    <xf numFmtId="4" fontId="3" fillId="2" borderId="5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/>
    </xf>
    <xf numFmtId="4" fontId="5" fillId="2" borderId="4" xfId="0" applyNumberFormat="1" applyFont="1" applyFill="1" applyBorder="1" applyAlignment="1" applyProtection="1">
      <alignment vertical="center" wrapText="1"/>
    </xf>
    <xf numFmtId="4" fontId="4" fillId="2" borderId="4" xfId="0" applyNumberFormat="1" applyFont="1" applyFill="1" applyBorder="1" applyAlignment="1" applyProtection="1">
      <alignment horizontal="right" wrapText="1"/>
    </xf>
    <xf numFmtId="4" fontId="6" fillId="2" borderId="4" xfId="0" applyNumberFormat="1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 applyProtection="1">
      <alignment horizontal="right" wrapText="1"/>
    </xf>
    <xf numFmtId="0" fontId="11" fillId="2" borderId="4" xfId="0" applyFont="1" applyFill="1" applyBorder="1" applyAlignment="1">
      <alignment horizontal="left" vertical="center"/>
    </xf>
    <xf numFmtId="4" fontId="11" fillId="2" borderId="4" xfId="0" applyNumberFormat="1" applyFont="1" applyFill="1" applyBorder="1" applyAlignment="1">
      <alignment horizontal="left" vertical="center"/>
    </xf>
    <xf numFmtId="4" fontId="3" fillId="0" borderId="0" xfId="0" applyNumberFormat="1" applyFont="1" applyBorder="1" applyAlignment="1" applyProtection="1">
      <alignment vertical="center" wrapText="1"/>
    </xf>
    <xf numFmtId="4" fontId="4" fillId="3" borderId="5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 applyProtection="1">
      <alignment horizontal="left" vertical="center" wrapText="1"/>
    </xf>
    <xf numFmtId="3" fontId="3" fillId="2" borderId="5" xfId="0" applyNumberFormat="1" applyFont="1" applyFill="1" applyBorder="1" applyAlignment="1">
      <alignment horizontal="right"/>
    </xf>
    <xf numFmtId="3" fontId="3" fillId="2" borderId="4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5" fillId="7" borderId="2" xfId="0" applyFont="1" applyFill="1" applyBorder="1" applyAlignment="1">
      <alignment horizontal="left" vertical="center"/>
    </xf>
    <xf numFmtId="0" fontId="6" fillId="7" borderId="3" xfId="0" applyNumberFormat="1" applyFont="1" applyFill="1" applyBorder="1" applyAlignment="1" applyProtection="1">
      <alignment vertical="center"/>
    </xf>
    <xf numFmtId="3" fontId="5" fillId="5" borderId="2" xfId="0" quotePrefix="1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 applyProtection="1">
      <alignment horizontal="right" wrapText="1"/>
    </xf>
    <xf numFmtId="3" fontId="5" fillId="7" borderId="2" xfId="0" quotePrefix="1" applyNumberFormat="1" applyFont="1" applyFill="1" applyBorder="1" applyAlignment="1">
      <alignment horizontal="right"/>
    </xf>
    <xf numFmtId="3" fontId="5" fillId="7" borderId="4" xfId="0" quotePrefix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quotePrefix="1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/>
    <xf numFmtId="0" fontId="5" fillId="0" borderId="2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center" wrapText="1"/>
    </xf>
    <xf numFmtId="0" fontId="5" fillId="0" borderId="3" xfId="0" quotePrefix="1" applyNumberFormat="1" applyFont="1" applyFill="1" applyBorder="1" applyAlignment="1" applyProtection="1">
      <alignment horizontal="left"/>
    </xf>
    <xf numFmtId="0" fontId="15" fillId="0" borderId="0" xfId="0" applyFont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3" fontId="5" fillId="7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 applyProtection="1">
      <alignment horizontal="right" wrapText="1"/>
    </xf>
    <xf numFmtId="3" fontId="5" fillId="0" borderId="4" xfId="0" applyNumberFormat="1" applyFont="1" applyBorder="1" applyAlignment="1">
      <alignment horizontal="right"/>
    </xf>
    <xf numFmtId="4" fontId="11" fillId="2" borderId="4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20" fillId="5" borderId="5" xfId="0" applyNumberFormat="1" applyFont="1" applyFill="1" applyBorder="1" applyAlignment="1" applyProtection="1">
      <alignment horizontal="center" vertical="center" wrapText="1"/>
    </xf>
    <xf numFmtId="0" fontId="20" fillId="5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4" fontId="5" fillId="7" borderId="2" xfId="0" quotePrefix="1" applyNumberFormat="1" applyFont="1" applyFill="1" applyBorder="1" applyAlignment="1">
      <alignment horizontal="right"/>
    </xf>
    <xf numFmtId="164" fontId="5" fillId="5" borderId="2" xfId="0" quotePrefix="1" applyNumberFormat="1" applyFont="1" applyFill="1" applyBorder="1" applyAlignment="1">
      <alignment horizontal="right"/>
    </xf>
    <xf numFmtId="0" fontId="22" fillId="0" borderId="0" xfId="0" applyFont="1"/>
    <xf numFmtId="0" fontId="4" fillId="0" borderId="0" xfId="0" applyFont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0" fontId="4" fillId="3" borderId="5" xfId="0" applyFont="1" applyFill="1" applyBorder="1" applyAlignment="1" applyProtection="1">
      <alignment horizontal="left" vertical="center" wrapText="1"/>
    </xf>
    <xf numFmtId="0" fontId="23" fillId="2" borderId="5" xfId="0" applyFont="1" applyFill="1" applyBorder="1" applyAlignment="1" applyProtection="1">
      <alignment horizontal="left" vertical="center" wrapText="1"/>
    </xf>
    <xf numFmtId="4" fontId="4" fillId="3" borderId="4" xfId="0" applyNumberFormat="1" applyFont="1" applyFill="1" applyBorder="1" applyAlignment="1">
      <alignment horizontal="right"/>
    </xf>
    <xf numFmtId="4" fontId="4" fillId="3" borderId="5" xfId="0" applyNumberFormat="1" applyFont="1" applyFill="1" applyBorder="1" applyAlignment="1">
      <alignment horizontal="right"/>
    </xf>
    <xf numFmtId="0" fontId="3" fillId="2" borderId="2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left" vertical="center" wrapText="1" indent="1"/>
    </xf>
    <xf numFmtId="0" fontId="3" fillId="2" borderId="5" xfId="0" applyFont="1" applyFill="1" applyBorder="1" applyAlignment="1" applyProtection="1">
      <alignment horizontal="left" vertical="center" wrapText="1" indent="1"/>
    </xf>
    <xf numFmtId="0" fontId="22" fillId="2" borderId="0" xfId="0" applyFont="1" applyFill="1"/>
    <xf numFmtId="0" fontId="9" fillId="2" borderId="0" xfId="0" applyFont="1" applyFill="1"/>
    <xf numFmtId="0" fontId="4" fillId="2" borderId="5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 indent="1"/>
    </xf>
    <xf numFmtId="0" fontId="5" fillId="4" borderId="5" xfId="0" applyFont="1" applyFill="1" applyBorder="1" applyAlignment="1" applyProtection="1">
      <alignment horizontal="left" vertical="center" wrapText="1"/>
    </xf>
    <xf numFmtId="4" fontId="6" fillId="4" borderId="4" xfId="0" applyNumberFormat="1" applyFont="1" applyFill="1" applyBorder="1" applyAlignment="1">
      <alignment horizontal="right"/>
    </xf>
    <xf numFmtId="0" fontId="24" fillId="0" borderId="0" xfId="0" applyFont="1"/>
    <xf numFmtId="0" fontId="3" fillId="2" borderId="3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4" fontId="6" fillId="8" borderId="4" xfId="0" applyNumberFormat="1" applyFont="1" applyFill="1" applyBorder="1" applyAlignment="1">
      <alignment horizontal="right"/>
    </xf>
    <xf numFmtId="0" fontId="22" fillId="6" borderId="0" xfId="0" applyFont="1" applyFill="1"/>
    <xf numFmtId="0" fontId="9" fillId="6" borderId="0" xfId="0" applyFont="1" applyFill="1"/>
    <xf numFmtId="4" fontId="3" fillId="10" borderId="0" xfId="0" applyNumberFormat="1" applyFon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4" fillId="0" borderId="4" xfId="0" applyNumberFormat="1" applyFont="1" applyBorder="1"/>
    <xf numFmtId="0" fontId="22" fillId="0" borderId="0" xfId="0" applyFont="1" applyBorder="1"/>
    <xf numFmtId="0" fontId="9" fillId="0" borderId="0" xfId="0" applyFont="1" applyBorder="1"/>
    <xf numFmtId="0" fontId="4" fillId="0" borderId="0" xfId="0" applyFont="1" applyBorder="1"/>
    <xf numFmtId="3" fontId="6" fillId="0" borderId="0" xfId="0" applyNumberFormat="1" applyFont="1" applyFill="1" applyBorder="1" applyAlignment="1" applyProtection="1">
      <alignment vertical="center" wrapText="1"/>
    </xf>
    <xf numFmtId="4" fontId="21" fillId="11" borderId="4" xfId="1" applyNumberFormat="1" applyBorder="1" applyAlignment="1">
      <alignment horizontal="right"/>
    </xf>
    <xf numFmtId="3" fontId="9" fillId="0" borderId="0" xfId="0" applyNumberFormat="1" applyFont="1"/>
    <xf numFmtId="4" fontId="9" fillId="0" borderId="0" xfId="0" applyNumberFormat="1" applyFont="1"/>
    <xf numFmtId="4" fontId="21" fillId="11" borderId="5" xfId="1" applyNumberFormat="1" applyBorder="1" applyAlignment="1" applyProtection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 applyProtection="1">
      <alignment horizontal="right" vertical="center" wrapText="1"/>
    </xf>
    <xf numFmtId="4" fontId="5" fillId="2" borderId="4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0" borderId="0" xfId="0" applyNumberFormat="1" applyFont="1"/>
    <xf numFmtId="4" fontId="3" fillId="0" borderId="4" xfId="0" applyNumberFormat="1" applyFont="1" applyBorder="1"/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23" fillId="2" borderId="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23" fillId="2" borderId="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4" fillId="12" borderId="5" xfId="0" applyFont="1" applyFill="1" applyBorder="1" applyAlignment="1" applyProtection="1">
      <alignment horizontal="left" vertical="center" wrapText="1"/>
    </xf>
    <xf numFmtId="4" fontId="3" fillId="12" borderId="4" xfId="0" applyNumberFormat="1" applyFont="1" applyFill="1" applyBorder="1" applyAlignment="1">
      <alignment horizontal="right"/>
    </xf>
    <xf numFmtId="0" fontId="22" fillId="5" borderId="0" xfId="0" applyFont="1" applyFill="1"/>
    <xf numFmtId="0" fontId="9" fillId="5" borderId="0" xfId="0" applyFont="1" applyFill="1"/>
    <xf numFmtId="4" fontId="3" fillId="0" borderId="4" xfId="0" applyNumberFormat="1" applyFont="1" applyFill="1" applyBorder="1" applyAlignment="1">
      <alignment horizontal="right"/>
    </xf>
    <xf numFmtId="0" fontId="22" fillId="0" borderId="0" xfId="0" applyFont="1" applyFill="1"/>
    <xf numFmtId="0" fontId="9" fillId="0" borderId="0" xfId="0" applyFont="1" applyFill="1"/>
    <xf numFmtId="0" fontId="3" fillId="2" borderId="4" xfId="0" applyFont="1" applyFill="1" applyBorder="1" applyAlignment="1" applyProtection="1">
      <alignment vertical="center" wrapText="1"/>
    </xf>
    <xf numFmtId="4" fontId="3" fillId="2" borderId="4" xfId="0" applyNumberFormat="1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4" fontId="3" fillId="2" borderId="6" xfId="0" applyNumberFormat="1" applyFont="1" applyFill="1" applyBorder="1" applyAlignment="1" applyProtection="1">
      <alignment vertical="center" wrapText="1"/>
    </xf>
    <xf numFmtId="4" fontId="21" fillId="0" borderId="4" xfId="1" applyNumberForma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4" fontId="26" fillId="0" borderId="4" xfId="1" applyNumberFormat="1" applyFont="1" applyFill="1" applyBorder="1" applyAlignment="1">
      <alignment horizontal="right"/>
    </xf>
    <xf numFmtId="0" fontId="4" fillId="13" borderId="5" xfId="0" applyFont="1" applyFill="1" applyBorder="1" applyAlignment="1" applyProtection="1">
      <alignment horizontal="left" vertical="center" wrapText="1"/>
    </xf>
    <xf numFmtId="4" fontId="3" fillId="13" borderId="4" xfId="0" applyNumberFormat="1" applyFont="1" applyFill="1" applyBorder="1" applyAlignment="1">
      <alignment horizontal="right"/>
    </xf>
    <xf numFmtId="4" fontId="6" fillId="14" borderId="4" xfId="0" applyNumberFormat="1" applyFont="1" applyFill="1" applyBorder="1" applyAlignment="1">
      <alignment horizontal="right"/>
    </xf>
    <xf numFmtId="4" fontId="3" fillId="14" borderId="4" xfId="0" applyNumberFormat="1" applyFont="1" applyFill="1" applyBorder="1" applyAlignment="1">
      <alignment horizontal="right"/>
    </xf>
    <xf numFmtId="0" fontId="22" fillId="14" borderId="0" xfId="0" applyFont="1" applyFill="1"/>
    <xf numFmtId="0" fontId="9" fillId="14" borderId="0" xfId="0" applyFont="1" applyFill="1"/>
    <xf numFmtId="0" fontId="9" fillId="0" borderId="4" xfId="0" applyFont="1" applyBorder="1"/>
    <xf numFmtId="4" fontId="3" fillId="15" borderId="4" xfId="0" applyNumberFormat="1" applyFont="1" applyFill="1" applyBorder="1" applyAlignment="1">
      <alignment horizontal="right"/>
    </xf>
    <xf numFmtId="0" fontId="9" fillId="14" borderId="4" xfId="0" applyFont="1" applyFill="1" applyBorder="1"/>
    <xf numFmtId="4" fontId="4" fillId="14" borderId="4" xfId="0" applyNumberFormat="1" applyFont="1" applyFill="1" applyBorder="1"/>
    <xf numFmtId="0" fontId="5" fillId="13" borderId="5" xfId="0" applyFont="1" applyFill="1" applyBorder="1" applyAlignment="1" applyProtection="1">
      <alignment horizontal="left" vertical="center" wrapText="1"/>
    </xf>
    <xf numFmtId="0" fontId="4" fillId="0" borderId="4" xfId="0" applyFont="1" applyBorder="1"/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23" fillId="2" borderId="5" xfId="0" applyFont="1" applyFill="1" applyBorder="1" applyAlignment="1" applyProtection="1">
      <alignment horizontal="left" vertical="center" wrapText="1"/>
    </xf>
    <xf numFmtId="4" fontId="3" fillId="14" borderId="4" xfId="0" applyNumberFormat="1" applyFont="1" applyFill="1" applyBorder="1"/>
    <xf numFmtId="0" fontId="5" fillId="7" borderId="2" xfId="0" quotePrefix="1" applyNumberFormat="1" applyFont="1" applyFill="1" applyBorder="1" applyAlignment="1" applyProtection="1">
      <alignment horizontal="left" vertical="center" wrapText="1"/>
    </xf>
    <xf numFmtId="0" fontId="6" fillId="7" borderId="3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wrapText="1"/>
    </xf>
    <xf numFmtId="0" fontId="5" fillId="5" borderId="2" xfId="0" applyNumberFormat="1" applyFont="1" applyFill="1" applyBorder="1" applyAlignment="1" applyProtection="1">
      <alignment horizontal="left" vertical="center" wrapText="1"/>
    </xf>
    <xf numFmtId="0" fontId="5" fillId="5" borderId="3" xfId="0" applyNumberFormat="1" applyFont="1" applyFill="1" applyBorder="1" applyAlignment="1" applyProtection="1">
      <alignment horizontal="left" vertical="center" wrapText="1"/>
    </xf>
    <xf numFmtId="0" fontId="5" fillId="5" borderId="5" xfId="0" applyNumberFormat="1" applyFont="1" applyFill="1" applyBorder="1" applyAlignment="1" applyProtection="1">
      <alignment horizontal="left" vertical="center" wrapText="1"/>
    </xf>
    <xf numFmtId="0" fontId="5" fillId="7" borderId="2" xfId="0" applyNumberFormat="1" applyFont="1" applyFill="1" applyBorder="1" applyAlignment="1" applyProtection="1">
      <alignment horizontal="left" vertical="center" wrapText="1"/>
    </xf>
    <xf numFmtId="0" fontId="5" fillId="7" borderId="3" xfId="0" applyNumberFormat="1" applyFont="1" applyFill="1" applyBorder="1" applyAlignment="1" applyProtection="1">
      <alignment horizontal="left" vertical="center" wrapText="1"/>
    </xf>
    <xf numFmtId="0" fontId="5" fillId="7" borderId="5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5" fillId="0" borderId="2" xfId="0" quotePrefix="1" applyFont="1" applyFill="1" applyBorder="1" applyAlignment="1">
      <alignment horizontal="left" vertical="center"/>
    </xf>
    <xf numFmtId="0" fontId="5" fillId="0" borderId="2" xfId="0" quotePrefix="1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7" borderId="3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4" fontId="1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left" vertical="center" wrapText="1"/>
    </xf>
    <xf numFmtId="0" fontId="23" fillId="2" borderId="3" xfId="0" applyFont="1" applyFill="1" applyBorder="1" applyAlignment="1" applyProtection="1">
      <alignment horizontal="left" vertical="center" wrapText="1"/>
    </xf>
    <xf numFmtId="0" fontId="23" fillId="2" borderId="5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 indent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23" fillId="2" borderId="4" xfId="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5" fillId="4" borderId="4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/>
    </xf>
    <xf numFmtId="0" fontId="5" fillId="8" borderId="4" xfId="0" applyFont="1" applyFill="1" applyBorder="1" applyAlignment="1" applyProtection="1">
      <alignment horizontal="left" vertical="center" wrapText="1"/>
    </xf>
    <xf numFmtId="0" fontId="4" fillId="13" borderId="4" xfId="0" applyFont="1" applyFill="1" applyBorder="1" applyAlignment="1" applyProtection="1">
      <alignment horizontal="left" vertical="center" wrapText="1"/>
    </xf>
    <xf numFmtId="0" fontId="5" fillId="13" borderId="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 indent="1"/>
    </xf>
    <xf numFmtId="0" fontId="4" fillId="3" borderId="4" xfId="0" applyFont="1" applyFill="1" applyBorder="1" applyAlignment="1" applyProtection="1">
      <alignment horizontal="left" vertical="center" wrapText="1"/>
    </xf>
    <xf numFmtId="0" fontId="4" fillId="12" borderId="3" xfId="0" applyFont="1" applyFill="1" applyBorder="1" applyAlignment="1" applyProtection="1">
      <alignment horizontal="left" vertical="center" wrapText="1"/>
    </xf>
    <xf numFmtId="0" fontId="4" fillId="12" borderId="5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left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view="pageBreakPreview" topLeftCell="A4" workbookViewId="0">
      <selection activeCell="I12" sqref="I12"/>
    </sheetView>
  </sheetViews>
  <sheetFormatPr defaultColWidth="8.5703125" defaultRowHeight="15" x14ac:dyDescent="0.25"/>
  <cols>
    <col min="5" max="5" width="20.5703125" customWidth="1"/>
    <col min="6" max="6" width="19.28515625" customWidth="1"/>
    <col min="7" max="7" width="22.5703125" customWidth="1"/>
    <col min="8" max="8" width="17.85546875" customWidth="1"/>
    <col min="9" max="9" width="18.28515625" customWidth="1"/>
    <col min="10" max="10" width="13.28515625" customWidth="1"/>
    <col min="11" max="11" width="9.140625" customWidth="1"/>
  </cols>
  <sheetData>
    <row r="1" spans="1:10" s="63" customFormat="1" ht="56.45" customHeight="1" x14ac:dyDescent="0.25">
      <c r="A1" s="173" t="s">
        <v>141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s="63" customFormat="1" ht="18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s="63" customFormat="1" ht="15.6" customHeight="1" x14ac:dyDescent="0.25">
      <c r="A3" s="173" t="s">
        <v>0</v>
      </c>
      <c r="B3" s="173"/>
      <c r="C3" s="173"/>
      <c r="D3" s="173"/>
      <c r="E3" s="173"/>
      <c r="F3" s="173"/>
      <c r="G3" s="173"/>
      <c r="H3" s="173"/>
      <c r="I3" s="184"/>
      <c r="J3" s="184"/>
    </row>
    <row r="4" spans="1:10" s="63" customFormat="1" ht="18" x14ac:dyDescent="0.25">
      <c r="A4" s="64"/>
      <c r="B4" s="64"/>
      <c r="C4" s="64"/>
      <c r="D4" s="64"/>
      <c r="E4" s="64"/>
      <c r="F4" s="64"/>
      <c r="G4" s="64"/>
      <c r="H4" s="64"/>
      <c r="I4" s="115"/>
      <c r="J4" s="65"/>
    </row>
    <row r="5" spans="1:10" s="63" customFormat="1" ht="15.6" customHeight="1" x14ac:dyDescent="0.25">
      <c r="A5" s="173" t="s">
        <v>1</v>
      </c>
      <c r="B5" s="178"/>
      <c r="C5" s="178"/>
      <c r="D5" s="178"/>
      <c r="E5" s="178"/>
      <c r="F5" s="178"/>
      <c r="G5" s="178"/>
      <c r="H5" s="178"/>
      <c r="I5" s="178"/>
      <c r="J5" s="178"/>
    </row>
    <row r="6" spans="1:10" s="63" customFormat="1" ht="18" x14ac:dyDescent="0.25">
      <c r="A6" s="66"/>
      <c r="B6" s="67"/>
      <c r="C6" s="67"/>
      <c r="D6" s="67"/>
      <c r="E6" s="68"/>
      <c r="F6" s="69"/>
      <c r="G6" s="69"/>
      <c r="H6" s="69"/>
      <c r="I6" s="69"/>
      <c r="J6" s="70" t="s">
        <v>95</v>
      </c>
    </row>
    <row r="7" spans="1:10" s="63" customFormat="1" ht="25.5" x14ac:dyDescent="0.25">
      <c r="A7" s="59"/>
      <c r="B7" s="60"/>
      <c r="C7" s="60"/>
      <c r="D7" s="61"/>
      <c r="E7" s="62"/>
      <c r="F7" s="77" t="s">
        <v>122</v>
      </c>
      <c r="G7" s="78" t="s">
        <v>123</v>
      </c>
      <c r="H7" s="78" t="s">
        <v>124</v>
      </c>
      <c r="I7" s="78" t="s">
        <v>121</v>
      </c>
      <c r="J7" s="78" t="s">
        <v>125</v>
      </c>
    </row>
    <row r="8" spans="1:10" s="63" customFormat="1" ht="14.45" customHeight="1" x14ac:dyDescent="0.25">
      <c r="A8" s="170" t="s">
        <v>2</v>
      </c>
      <c r="B8" s="164"/>
      <c r="C8" s="164"/>
      <c r="D8" s="164"/>
      <c r="E8" s="182"/>
      <c r="F8" s="71">
        <f>F9+F10</f>
        <v>3857589</v>
      </c>
      <c r="G8" s="71">
        <f t="shared" ref="G8:H8" si="0">G9+G10</f>
        <v>8561323</v>
      </c>
      <c r="H8" s="71">
        <f t="shared" si="0"/>
        <v>2590779.52</v>
      </c>
      <c r="I8" s="71">
        <v>3894370</v>
      </c>
      <c r="J8" s="71">
        <v>3950632</v>
      </c>
    </row>
    <row r="9" spans="1:10" s="63" customFormat="1" ht="14.45" customHeight="1" x14ac:dyDescent="0.25">
      <c r="A9" s="183" t="s">
        <v>96</v>
      </c>
      <c r="B9" s="181"/>
      <c r="C9" s="181"/>
      <c r="D9" s="181"/>
      <c r="E9" s="177"/>
      <c r="F9" s="72">
        <v>3857589</v>
      </c>
      <c r="G9" s="72">
        <v>8561323</v>
      </c>
      <c r="H9" s="72">
        <v>2590779.52</v>
      </c>
      <c r="I9" s="72">
        <v>2239310.63</v>
      </c>
      <c r="J9" s="73">
        <v>2270746.7599999998</v>
      </c>
    </row>
    <row r="10" spans="1:10" s="63" customFormat="1" x14ac:dyDescent="0.25">
      <c r="A10" s="179" t="s">
        <v>97</v>
      </c>
      <c r="B10" s="177"/>
      <c r="C10" s="177"/>
      <c r="D10" s="177"/>
      <c r="E10" s="177"/>
      <c r="F10" s="72">
        <v>0</v>
      </c>
      <c r="G10" s="72"/>
      <c r="H10" s="72">
        <v>0</v>
      </c>
      <c r="I10" s="72">
        <v>0</v>
      </c>
      <c r="J10" s="72">
        <v>0</v>
      </c>
    </row>
    <row r="11" spans="1:10" s="63" customFormat="1" x14ac:dyDescent="0.25">
      <c r="A11" s="48" t="s">
        <v>4</v>
      </c>
      <c r="B11" s="49"/>
      <c r="C11" s="49"/>
      <c r="D11" s="49"/>
      <c r="E11" s="49"/>
      <c r="F11" s="71">
        <f>F12+F13</f>
        <v>5795416</v>
      </c>
      <c r="G11" s="71">
        <f t="shared" ref="G11:J11" si="1">G12+G13</f>
        <v>8561323</v>
      </c>
      <c r="H11" s="71">
        <f t="shared" si="1"/>
        <v>2590779.52</v>
      </c>
      <c r="I11" s="71">
        <f t="shared" si="1"/>
        <v>2239310.63</v>
      </c>
      <c r="J11" s="71">
        <f t="shared" si="1"/>
        <v>2270746.7599999998</v>
      </c>
    </row>
    <row r="12" spans="1:10" s="63" customFormat="1" ht="14.45" customHeight="1" x14ac:dyDescent="0.25">
      <c r="A12" s="180" t="s">
        <v>98</v>
      </c>
      <c r="B12" s="181"/>
      <c r="C12" s="181"/>
      <c r="D12" s="181"/>
      <c r="E12" s="181"/>
      <c r="F12" s="72">
        <v>3265898</v>
      </c>
      <c r="G12" s="72">
        <v>2034975</v>
      </c>
      <c r="H12" s="72">
        <v>2390729.52</v>
      </c>
      <c r="I12" s="72">
        <v>2239259.88</v>
      </c>
      <c r="J12" s="73">
        <v>2270695.25</v>
      </c>
    </row>
    <row r="13" spans="1:10" s="63" customFormat="1" x14ac:dyDescent="0.25">
      <c r="A13" s="176" t="s">
        <v>99</v>
      </c>
      <c r="B13" s="177"/>
      <c r="C13" s="177"/>
      <c r="D13" s="177"/>
      <c r="E13" s="177"/>
      <c r="F13" s="74">
        <v>2529518</v>
      </c>
      <c r="G13" s="74">
        <v>6526348</v>
      </c>
      <c r="H13" s="74">
        <v>200050</v>
      </c>
      <c r="I13" s="74">
        <v>50.75</v>
      </c>
      <c r="J13" s="73">
        <v>51.51</v>
      </c>
    </row>
    <row r="14" spans="1:10" s="63" customFormat="1" ht="14.45" customHeight="1" x14ac:dyDescent="0.25">
      <c r="A14" s="163" t="s">
        <v>5</v>
      </c>
      <c r="B14" s="164"/>
      <c r="C14" s="164"/>
      <c r="D14" s="164"/>
      <c r="E14" s="164"/>
      <c r="F14" s="71">
        <f>F8-F11</f>
        <v>-1937827</v>
      </c>
      <c r="G14" s="71">
        <f t="shared" ref="G14" si="2">G8-G11</f>
        <v>0</v>
      </c>
      <c r="H14" s="71"/>
      <c r="I14" s="71"/>
      <c r="J14" s="71"/>
    </row>
    <row r="15" spans="1:10" s="63" customFormat="1" ht="18" x14ac:dyDescent="0.25">
      <c r="A15" s="64"/>
      <c r="B15" s="57"/>
      <c r="C15" s="57"/>
      <c r="D15" s="57"/>
      <c r="E15" s="57"/>
      <c r="F15" s="57"/>
      <c r="G15" s="57"/>
      <c r="H15" s="58"/>
      <c r="I15" s="58"/>
      <c r="J15" s="58"/>
    </row>
    <row r="16" spans="1:10" s="63" customFormat="1" ht="15.6" customHeight="1" x14ac:dyDescent="0.25">
      <c r="A16" s="173" t="s">
        <v>6</v>
      </c>
      <c r="B16" s="178"/>
      <c r="C16" s="178"/>
      <c r="D16" s="178"/>
      <c r="E16" s="178"/>
      <c r="F16" s="178"/>
      <c r="G16" s="178"/>
      <c r="H16" s="178"/>
      <c r="I16" s="178"/>
      <c r="J16" s="178"/>
    </row>
    <row r="17" spans="1:10" s="63" customFormat="1" ht="18" x14ac:dyDescent="0.25">
      <c r="A17" s="64"/>
      <c r="B17" s="57"/>
      <c r="C17" s="57"/>
      <c r="D17" s="57"/>
      <c r="E17" s="57"/>
      <c r="F17" s="57"/>
      <c r="G17" s="57"/>
      <c r="H17" s="58"/>
      <c r="I17" s="58"/>
      <c r="J17" s="58"/>
    </row>
    <row r="18" spans="1:10" s="63" customFormat="1" ht="25.5" x14ac:dyDescent="0.25">
      <c r="A18" s="59"/>
      <c r="B18" s="60"/>
      <c r="C18" s="60"/>
      <c r="D18" s="61"/>
      <c r="E18" s="62"/>
      <c r="F18" s="77" t="s">
        <v>122</v>
      </c>
      <c r="G18" s="78" t="s">
        <v>123</v>
      </c>
      <c r="H18" s="78" t="s">
        <v>124</v>
      </c>
      <c r="I18" s="78" t="s">
        <v>121</v>
      </c>
      <c r="J18" s="78" t="s">
        <v>125</v>
      </c>
    </row>
    <row r="19" spans="1:10" s="63" customFormat="1" x14ac:dyDescent="0.25">
      <c r="A19" s="176" t="s">
        <v>100</v>
      </c>
      <c r="B19" s="177"/>
      <c r="C19" s="177"/>
      <c r="D19" s="177"/>
      <c r="E19" s="177"/>
      <c r="F19" s="74">
        <v>1624253</v>
      </c>
      <c r="G19" s="74"/>
      <c r="H19" s="74"/>
      <c r="I19" s="74"/>
      <c r="J19" s="73"/>
    </row>
    <row r="20" spans="1:10" s="63" customFormat="1" x14ac:dyDescent="0.25">
      <c r="A20" s="176" t="s">
        <v>101</v>
      </c>
      <c r="B20" s="177"/>
      <c r="C20" s="177"/>
      <c r="D20" s="177"/>
      <c r="E20" s="177"/>
      <c r="F20" s="74"/>
      <c r="G20" s="74">
        <v>150419</v>
      </c>
      <c r="H20" s="74">
        <v>150419</v>
      </c>
      <c r="I20" s="74">
        <v>150419</v>
      </c>
      <c r="J20" s="73">
        <v>150419</v>
      </c>
    </row>
    <row r="21" spans="1:10" s="63" customFormat="1" ht="14.45" customHeight="1" x14ac:dyDescent="0.25">
      <c r="A21" s="163" t="s">
        <v>7</v>
      </c>
      <c r="B21" s="164"/>
      <c r="C21" s="164"/>
      <c r="D21" s="164"/>
      <c r="E21" s="164"/>
      <c r="F21" s="71">
        <f>F19-F20</f>
        <v>1624253</v>
      </c>
      <c r="G21" s="71">
        <f t="shared" ref="G21:J21" si="3">G19-G20</f>
        <v>-150419</v>
      </c>
      <c r="H21" s="71">
        <f t="shared" si="3"/>
        <v>-150419</v>
      </c>
      <c r="I21" s="71">
        <f t="shared" si="3"/>
        <v>-150419</v>
      </c>
      <c r="J21" s="71">
        <f t="shared" si="3"/>
        <v>-150419</v>
      </c>
    </row>
    <row r="22" spans="1:10" s="63" customFormat="1" ht="14.45" customHeight="1" x14ac:dyDescent="0.25">
      <c r="A22" s="163" t="s">
        <v>9</v>
      </c>
      <c r="B22" s="164"/>
      <c r="C22" s="164"/>
      <c r="D22" s="164"/>
      <c r="E22" s="164"/>
      <c r="F22" s="71">
        <f>F14+F21</f>
        <v>-313574</v>
      </c>
      <c r="G22" s="71">
        <f t="shared" ref="G22:J22" si="4">G14+G21</f>
        <v>-150419</v>
      </c>
      <c r="H22" s="71">
        <f t="shared" si="4"/>
        <v>-150419</v>
      </c>
      <c r="I22" s="71">
        <f t="shared" si="4"/>
        <v>-150419</v>
      </c>
      <c r="J22" s="71">
        <f t="shared" si="4"/>
        <v>-150419</v>
      </c>
    </row>
    <row r="23" spans="1:10" s="63" customFormat="1" ht="18" x14ac:dyDescent="0.25">
      <c r="A23" s="56"/>
      <c r="B23" s="57"/>
      <c r="C23" s="57"/>
      <c r="D23" s="57"/>
      <c r="E23" s="57"/>
      <c r="F23" s="57"/>
      <c r="G23" s="57"/>
      <c r="H23" s="58"/>
      <c r="I23" s="58"/>
      <c r="J23" s="58"/>
    </row>
    <row r="24" spans="1:10" s="63" customFormat="1" ht="15.6" customHeight="1" x14ac:dyDescent="0.25">
      <c r="A24" s="173" t="s">
        <v>102</v>
      </c>
      <c r="B24" s="178"/>
      <c r="C24" s="178"/>
      <c r="D24" s="178"/>
      <c r="E24" s="178"/>
      <c r="F24" s="178"/>
      <c r="G24" s="178"/>
      <c r="H24" s="178"/>
      <c r="I24" s="178"/>
      <c r="J24" s="178"/>
    </row>
    <row r="25" spans="1:10" s="63" customFormat="1" ht="15.75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</row>
    <row r="26" spans="1:10" s="63" customFormat="1" ht="25.5" x14ac:dyDescent="0.25">
      <c r="A26" s="59"/>
      <c r="B26" s="60"/>
      <c r="C26" s="60"/>
      <c r="D26" s="61"/>
      <c r="E26" s="62"/>
      <c r="F26" s="77" t="s">
        <v>122</v>
      </c>
      <c r="G26" s="78" t="s">
        <v>123</v>
      </c>
      <c r="H26" s="78" t="s">
        <v>124</v>
      </c>
      <c r="I26" s="78" t="s">
        <v>121</v>
      </c>
      <c r="J26" s="78" t="s">
        <v>125</v>
      </c>
    </row>
    <row r="27" spans="1:10" s="63" customFormat="1" ht="15" customHeight="1" x14ac:dyDescent="0.25">
      <c r="A27" s="167" t="s">
        <v>103</v>
      </c>
      <c r="B27" s="168"/>
      <c r="C27" s="168"/>
      <c r="D27" s="168"/>
      <c r="E27" s="169"/>
      <c r="F27" s="50">
        <v>354768</v>
      </c>
      <c r="G27" s="50">
        <f>+F29</f>
        <v>0</v>
      </c>
      <c r="H27" s="50"/>
      <c r="I27" s="50"/>
      <c r="J27" s="51"/>
    </row>
    <row r="28" spans="1:10" s="63" customFormat="1" ht="15" customHeight="1" x14ac:dyDescent="0.25">
      <c r="A28" s="163" t="s">
        <v>104</v>
      </c>
      <c r="B28" s="164"/>
      <c r="C28" s="164"/>
      <c r="D28" s="164"/>
      <c r="E28" s="164"/>
      <c r="F28" s="52">
        <v>41193</v>
      </c>
      <c r="G28" s="52">
        <f t="shared" ref="G28:J28" si="5">G22+G27</f>
        <v>-150419</v>
      </c>
      <c r="H28" s="52">
        <f t="shared" si="5"/>
        <v>-150419</v>
      </c>
      <c r="I28" s="52">
        <f t="shared" si="5"/>
        <v>-150419</v>
      </c>
      <c r="J28" s="53">
        <f t="shared" si="5"/>
        <v>-150419</v>
      </c>
    </row>
    <row r="29" spans="1:10" s="63" customFormat="1" ht="45" customHeight="1" x14ac:dyDescent="0.25">
      <c r="A29" s="170" t="s">
        <v>105</v>
      </c>
      <c r="B29" s="171"/>
      <c r="C29" s="171"/>
      <c r="D29" s="171"/>
      <c r="E29" s="172"/>
      <c r="F29" s="80"/>
      <c r="G29" s="52">
        <f t="shared" ref="G29:J29" si="6">G14+G21+G27-G28</f>
        <v>0</v>
      </c>
      <c r="H29" s="52">
        <f t="shared" si="6"/>
        <v>0</v>
      </c>
      <c r="I29" s="52">
        <f t="shared" si="6"/>
        <v>0</v>
      </c>
      <c r="J29" s="53">
        <f t="shared" si="6"/>
        <v>0</v>
      </c>
    </row>
    <row r="30" spans="1:10" s="63" customFormat="1" ht="15.75" x14ac:dyDescent="0.25">
      <c r="A30" s="54"/>
      <c r="B30" s="55"/>
      <c r="C30" s="55"/>
      <c r="D30" s="55"/>
      <c r="E30" s="55"/>
      <c r="F30" s="55"/>
      <c r="G30" s="55"/>
      <c r="H30" s="55"/>
      <c r="I30" s="55"/>
      <c r="J30" s="55"/>
    </row>
    <row r="31" spans="1:10" s="63" customFormat="1" ht="15.6" customHeight="1" x14ac:dyDescent="0.25">
      <c r="A31" s="173" t="s">
        <v>106</v>
      </c>
      <c r="B31" s="173"/>
      <c r="C31" s="173"/>
      <c r="D31" s="173"/>
      <c r="E31" s="173"/>
      <c r="F31" s="173"/>
      <c r="G31" s="173"/>
      <c r="H31" s="173"/>
      <c r="I31" s="173"/>
      <c r="J31" s="173"/>
    </row>
    <row r="32" spans="1:10" s="63" customFormat="1" ht="18" x14ac:dyDescent="0.25">
      <c r="A32" s="56"/>
      <c r="B32" s="57"/>
      <c r="C32" s="57"/>
      <c r="D32" s="57"/>
      <c r="E32" s="57"/>
      <c r="F32" s="57"/>
      <c r="G32" s="57"/>
      <c r="H32" s="58"/>
      <c r="I32" s="58"/>
      <c r="J32" s="58"/>
    </row>
    <row r="33" spans="1:10" s="63" customFormat="1" ht="25.5" x14ac:dyDescent="0.25">
      <c r="A33" s="59"/>
      <c r="B33" s="60"/>
      <c r="C33" s="60"/>
      <c r="D33" s="61"/>
      <c r="E33" s="62"/>
      <c r="F33" s="77" t="s">
        <v>122</v>
      </c>
      <c r="G33" s="78" t="s">
        <v>123</v>
      </c>
      <c r="H33" s="78" t="s">
        <v>124</v>
      </c>
      <c r="I33" s="78" t="s">
        <v>121</v>
      </c>
      <c r="J33" s="78" t="s">
        <v>125</v>
      </c>
    </row>
    <row r="34" spans="1:10" s="63" customFormat="1" ht="14.45" customHeight="1" x14ac:dyDescent="0.25">
      <c r="A34" s="167" t="s">
        <v>103</v>
      </c>
      <c r="B34" s="168"/>
      <c r="C34" s="168"/>
      <c r="D34" s="168"/>
      <c r="E34" s="169"/>
      <c r="F34" s="81"/>
      <c r="G34" s="50">
        <f>F37</f>
        <v>0</v>
      </c>
      <c r="H34" s="50">
        <f>G37</f>
        <v>0</v>
      </c>
      <c r="I34" s="50">
        <f>H37</f>
        <v>0</v>
      </c>
      <c r="J34" s="51">
        <f>I37</f>
        <v>0</v>
      </c>
    </row>
    <row r="35" spans="1:10" s="63" customFormat="1" ht="28.5" customHeight="1" x14ac:dyDescent="0.25">
      <c r="A35" s="167" t="s">
        <v>8</v>
      </c>
      <c r="B35" s="168"/>
      <c r="C35" s="168"/>
      <c r="D35" s="168"/>
      <c r="E35" s="169"/>
      <c r="F35" s="50">
        <v>0</v>
      </c>
      <c r="G35" s="50">
        <v>0</v>
      </c>
      <c r="H35" s="50">
        <v>0</v>
      </c>
      <c r="I35" s="50">
        <v>0</v>
      </c>
      <c r="J35" s="51">
        <v>0</v>
      </c>
    </row>
    <row r="36" spans="1:10" s="63" customFormat="1" ht="14.45" customHeight="1" x14ac:dyDescent="0.25">
      <c r="A36" s="167" t="s">
        <v>107</v>
      </c>
      <c r="B36" s="174"/>
      <c r="C36" s="174"/>
      <c r="D36" s="174"/>
      <c r="E36" s="175"/>
      <c r="F36" s="50">
        <v>0</v>
      </c>
      <c r="G36" s="50">
        <v>0</v>
      </c>
      <c r="H36" s="50">
        <v>0</v>
      </c>
      <c r="I36" s="50">
        <v>0</v>
      </c>
      <c r="J36" s="51">
        <v>0</v>
      </c>
    </row>
    <row r="37" spans="1:10" s="63" customFormat="1" ht="15" customHeight="1" x14ac:dyDescent="0.25">
      <c r="A37" s="163" t="s">
        <v>104</v>
      </c>
      <c r="B37" s="164"/>
      <c r="C37" s="164"/>
      <c r="D37" s="164"/>
      <c r="E37" s="164"/>
      <c r="F37" s="52">
        <v>0</v>
      </c>
      <c r="G37" s="52">
        <f t="shared" ref="G37:J37" si="7">G34-G35+G36</f>
        <v>0</v>
      </c>
      <c r="H37" s="52">
        <f t="shared" si="7"/>
        <v>0</v>
      </c>
      <c r="I37" s="52">
        <f t="shared" si="7"/>
        <v>0</v>
      </c>
      <c r="J37" s="53">
        <f t="shared" si="7"/>
        <v>0</v>
      </c>
    </row>
    <row r="38" spans="1:10" s="63" customFormat="1" ht="17.25" customHeight="1" x14ac:dyDescent="0.25"/>
    <row r="39" spans="1:10" s="63" customFormat="1" ht="14.45" customHeight="1" x14ac:dyDescent="0.25">
      <c r="A39" s="165" t="s">
        <v>108</v>
      </c>
      <c r="B39" s="166"/>
      <c r="C39" s="166"/>
      <c r="D39" s="166"/>
      <c r="E39" s="166"/>
      <c r="F39" s="166"/>
      <c r="G39" s="166"/>
      <c r="H39" s="166"/>
      <c r="I39" s="166"/>
      <c r="J39" s="166"/>
    </row>
  </sheetData>
  <mergeCells count="24">
    <mergeCell ref="A8:E8"/>
    <mergeCell ref="A9:E9"/>
    <mergeCell ref="A1:J1"/>
    <mergeCell ref="A3:J3"/>
    <mergeCell ref="A5:J5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37:E37"/>
    <mergeCell ref="A39:J39"/>
    <mergeCell ref="A27:E27"/>
    <mergeCell ref="A28:E28"/>
    <mergeCell ref="A29:E29"/>
    <mergeCell ref="A31:J31"/>
    <mergeCell ref="A34:E34"/>
    <mergeCell ref="A35:E35"/>
    <mergeCell ref="A36:E36"/>
  </mergeCells>
  <pageMargins left="0.70866141732283472" right="0.70866141732283472" top="0.74803149606299213" bottom="0.74803149606299213" header="0.51181102362204722" footer="0.51181102362204722"/>
  <pageSetup paperSize="9" scale="6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99"/>
  <sheetViews>
    <sheetView topLeftCell="A28" zoomScaleSheetLayoutView="100" workbookViewId="0">
      <selection activeCell="I24" sqref="I24"/>
    </sheetView>
  </sheetViews>
  <sheetFormatPr defaultColWidth="8.5703125" defaultRowHeight="15" x14ac:dyDescent="0.25"/>
  <cols>
    <col min="1" max="1" width="7.7109375" customWidth="1"/>
    <col min="2" max="2" width="8.7109375" customWidth="1"/>
    <col min="4" max="4" width="28.42578125" customWidth="1"/>
    <col min="5" max="5" width="20.85546875" customWidth="1"/>
    <col min="6" max="6" width="20" customWidth="1"/>
    <col min="7" max="7" width="15.85546875" customWidth="1"/>
    <col min="8" max="8" width="15.28515625" customWidth="1"/>
    <col min="9" max="9" width="20" customWidth="1"/>
    <col min="12" max="12" width="11" bestFit="1" customWidth="1"/>
    <col min="14" max="14" width="8.85546875" bestFit="1" customWidth="1"/>
  </cols>
  <sheetData>
    <row r="1" spans="1:13" ht="49.9" customHeight="1" x14ac:dyDescent="0.25">
      <c r="A1" s="185" t="s">
        <v>126</v>
      </c>
      <c r="B1" s="185"/>
      <c r="C1" s="185"/>
      <c r="D1" s="185"/>
      <c r="E1" s="185"/>
      <c r="F1" s="185"/>
      <c r="G1" s="185"/>
    </row>
    <row r="2" spans="1:13" ht="18" customHeight="1" x14ac:dyDescent="0.25">
      <c r="A2" s="1"/>
      <c r="B2" s="1"/>
      <c r="C2" s="1"/>
      <c r="D2" s="1"/>
      <c r="E2" s="1"/>
      <c r="F2" s="1"/>
      <c r="G2" s="1"/>
    </row>
    <row r="3" spans="1:13" ht="15.6" customHeight="1" x14ac:dyDescent="0.25">
      <c r="A3" s="185" t="s">
        <v>0</v>
      </c>
      <c r="B3" s="185"/>
      <c r="C3" s="185"/>
      <c r="D3" s="185"/>
      <c r="E3" s="185"/>
      <c r="F3" s="185"/>
      <c r="G3" s="185"/>
    </row>
    <row r="4" spans="1:13" ht="18" x14ac:dyDescent="0.25">
      <c r="A4" s="1"/>
      <c r="B4" s="1"/>
      <c r="C4" s="1"/>
      <c r="D4" s="1"/>
      <c r="E4" s="1"/>
      <c r="F4" s="2"/>
      <c r="G4" s="2"/>
    </row>
    <row r="5" spans="1:13" ht="18" customHeight="1" x14ac:dyDescent="0.25">
      <c r="A5" s="185" t="s">
        <v>10</v>
      </c>
      <c r="B5" s="185"/>
      <c r="C5" s="185"/>
      <c r="D5" s="185"/>
      <c r="E5" s="185"/>
      <c r="F5" s="185"/>
      <c r="G5" s="185"/>
    </row>
    <row r="6" spans="1:13" ht="18" x14ac:dyDescent="0.25">
      <c r="A6" s="1"/>
      <c r="B6" s="1"/>
      <c r="C6" s="1"/>
      <c r="D6" s="1"/>
      <c r="E6" s="1"/>
      <c r="F6" s="2"/>
      <c r="G6" s="2"/>
    </row>
    <row r="7" spans="1:13" ht="15.6" customHeight="1" x14ac:dyDescent="0.25">
      <c r="A7" s="185" t="s">
        <v>3</v>
      </c>
      <c r="B7" s="185"/>
      <c r="C7" s="185"/>
      <c r="D7" s="185"/>
      <c r="E7" s="185"/>
      <c r="F7" s="185"/>
      <c r="G7" s="185"/>
    </row>
    <row r="8" spans="1:13" ht="18" x14ac:dyDescent="0.25">
      <c r="A8" s="1"/>
      <c r="B8" s="1"/>
      <c r="C8" s="1"/>
      <c r="D8" s="1"/>
      <c r="E8" s="1"/>
      <c r="F8" s="2" t="s">
        <v>129</v>
      </c>
      <c r="G8" s="2"/>
    </row>
    <row r="9" spans="1:13" s="7" customFormat="1" ht="25.5" x14ac:dyDescent="0.2">
      <c r="A9" s="5" t="s">
        <v>11</v>
      </c>
      <c r="B9" s="6" t="s">
        <v>12</v>
      </c>
      <c r="C9" s="6" t="s">
        <v>13</v>
      </c>
      <c r="D9" s="6" t="s">
        <v>14</v>
      </c>
      <c r="E9" s="77" t="s">
        <v>122</v>
      </c>
      <c r="F9" s="78" t="s">
        <v>123</v>
      </c>
      <c r="G9" s="78" t="s">
        <v>124</v>
      </c>
      <c r="H9" s="78" t="s">
        <v>121</v>
      </c>
      <c r="I9" s="78" t="s">
        <v>125</v>
      </c>
    </row>
    <row r="10" spans="1:13" s="7" customFormat="1" ht="15.75" customHeight="1" x14ac:dyDescent="0.2">
      <c r="A10" s="8"/>
      <c r="B10" s="8"/>
      <c r="C10" s="8"/>
      <c r="D10" s="9" t="s">
        <v>15</v>
      </c>
      <c r="E10" s="119">
        <f>SUM(E11+E38)</f>
        <v>3898782.4000000008</v>
      </c>
      <c r="F10" s="119">
        <f>SUM(F11,F38)</f>
        <v>8561323.3399999999</v>
      </c>
      <c r="G10" s="119">
        <f>SUM(G11,G38)</f>
        <v>2590779.52</v>
      </c>
      <c r="H10" s="119">
        <f>SUM(H11,H38)</f>
        <v>2239310.63</v>
      </c>
      <c r="I10" s="119">
        <f>SUM(I11,I38)</f>
        <v>2270746.7599999998</v>
      </c>
      <c r="M10" s="118"/>
    </row>
    <row r="11" spans="1:13" s="7" customFormat="1" ht="15.75" customHeight="1" x14ac:dyDescent="0.2">
      <c r="A11" s="8">
        <v>6</v>
      </c>
      <c r="B11" s="8"/>
      <c r="C11" s="8"/>
      <c r="D11" s="9" t="s">
        <v>15</v>
      </c>
      <c r="E11" s="10">
        <f>SUM(E12,E18,E19,E21,E24)</f>
        <v>3857589.2200000007</v>
      </c>
      <c r="F11" s="10">
        <f>SUM(F12,F19,F21,F24)</f>
        <v>8520130.1600000001</v>
      </c>
      <c r="G11" s="10">
        <f>SUM(G12,G21,G24)</f>
        <v>2514814.02</v>
      </c>
      <c r="H11" s="10">
        <f>SUM(H12,H21,H24)</f>
        <v>2219974.88</v>
      </c>
      <c r="I11" s="10">
        <f>SUM(I12,I21,I24)</f>
        <v>2251120.9699999997</v>
      </c>
      <c r="L11" s="118"/>
    </row>
    <row r="12" spans="1:13" s="7" customFormat="1" ht="38.25" x14ac:dyDescent="0.2">
      <c r="A12" s="8"/>
      <c r="B12" s="13">
        <v>63</v>
      </c>
      <c r="C12" s="13"/>
      <c r="D12" s="14" t="s">
        <v>16</v>
      </c>
      <c r="E12" s="11">
        <f>+E13+E14+E15</f>
        <v>2706224.99</v>
      </c>
      <c r="F12" s="11">
        <f>SUM(F13:F15)</f>
        <v>2058000</v>
      </c>
      <c r="G12" s="11">
        <f>SUM(G13:G15)</f>
        <v>2238715.5</v>
      </c>
      <c r="H12" s="11">
        <f>SUM(H13:H15)</f>
        <v>2017617</v>
      </c>
      <c r="I12" s="11">
        <f>SUM(I13:I15)</f>
        <v>2047881.23</v>
      </c>
    </row>
    <row r="13" spans="1:13" s="7" customFormat="1" ht="12.75" x14ac:dyDescent="0.2">
      <c r="A13" s="15"/>
      <c r="B13" s="15"/>
      <c r="C13" s="16">
        <v>51</v>
      </c>
      <c r="D13" s="17" t="s">
        <v>17</v>
      </c>
      <c r="E13" s="18">
        <v>1535435.4</v>
      </c>
      <c r="F13" s="19">
        <v>1753000</v>
      </c>
      <c r="G13" s="19">
        <v>2186800</v>
      </c>
      <c r="H13" s="19">
        <v>2016602</v>
      </c>
      <c r="I13" s="19">
        <v>2046851</v>
      </c>
    </row>
    <row r="14" spans="1:13" s="7" customFormat="1" ht="12.75" x14ac:dyDescent="0.2">
      <c r="A14" s="40"/>
      <c r="B14" s="40"/>
      <c r="C14" s="44">
        <v>53</v>
      </c>
      <c r="D14" s="17" t="s">
        <v>110</v>
      </c>
      <c r="E14" s="18"/>
      <c r="F14" s="19"/>
      <c r="G14" s="19">
        <v>1000</v>
      </c>
      <c r="H14" s="19">
        <v>1015</v>
      </c>
      <c r="I14" s="19">
        <v>1030.23</v>
      </c>
    </row>
    <row r="15" spans="1:13" s="7" customFormat="1" ht="12.75" x14ac:dyDescent="0.2">
      <c r="A15" s="15"/>
      <c r="B15" s="15"/>
      <c r="C15" s="16">
        <v>54</v>
      </c>
      <c r="D15" s="17" t="s">
        <v>18</v>
      </c>
      <c r="E15" s="18">
        <v>1170789.5900000001</v>
      </c>
      <c r="F15" s="19">
        <v>305000</v>
      </c>
      <c r="G15" s="19">
        <v>50915.5</v>
      </c>
      <c r="H15" s="19">
        <v>0</v>
      </c>
      <c r="I15" s="19">
        <v>0</v>
      </c>
    </row>
    <row r="16" spans="1:13" s="7" customFormat="1" ht="12.75" x14ac:dyDescent="0.2">
      <c r="A16" s="15"/>
      <c r="B16" s="15"/>
      <c r="C16" s="16"/>
      <c r="D16" s="17"/>
      <c r="E16" s="18"/>
      <c r="F16" s="19"/>
      <c r="G16" s="19"/>
      <c r="H16" s="19"/>
      <c r="I16" s="19"/>
    </row>
    <row r="17" spans="1:9" s="7" customFormat="1" ht="12.75" x14ac:dyDescent="0.2">
      <c r="A17" s="40"/>
      <c r="B17" s="45">
        <v>64</v>
      </c>
      <c r="C17" s="44"/>
      <c r="D17" s="17"/>
      <c r="E17" s="18"/>
      <c r="F17" s="18"/>
      <c r="G17" s="18"/>
      <c r="H17" s="18"/>
      <c r="I17" s="18"/>
    </row>
    <row r="18" spans="1:9" s="7" customFormat="1" ht="12.75" x14ac:dyDescent="0.2">
      <c r="A18" s="40"/>
      <c r="B18" s="40"/>
      <c r="C18" s="44">
        <v>31</v>
      </c>
      <c r="D18" s="17" t="s">
        <v>21</v>
      </c>
      <c r="E18" s="11">
        <v>2783.22</v>
      </c>
      <c r="F18" s="18"/>
      <c r="G18" s="18"/>
      <c r="H18" s="18"/>
      <c r="I18" s="18"/>
    </row>
    <row r="19" spans="1:9" s="7" customFormat="1" ht="12.75" x14ac:dyDescent="0.2">
      <c r="A19" s="15"/>
      <c r="B19" s="20">
        <v>65</v>
      </c>
      <c r="C19" s="16"/>
      <c r="D19" s="17" t="s">
        <v>19</v>
      </c>
      <c r="E19" s="11">
        <f>SUM(E20)</f>
        <v>680</v>
      </c>
      <c r="F19" s="11">
        <v>700</v>
      </c>
      <c r="G19" s="11"/>
      <c r="H19" s="11"/>
      <c r="I19" s="11"/>
    </row>
    <row r="20" spans="1:9" s="7" customFormat="1" ht="12.75" x14ac:dyDescent="0.2">
      <c r="A20" s="15"/>
      <c r="B20" s="20"/>
      <c r="C20" s="16">
        <v>41</v>
      </c>
      <c r="D20" s="21" t="s">
        <v>20</v>
      </c>
      <c r="E20" s="18">
        <v>680</v>
      </c>
      <c r="F20" s="19">
        <v>700</v>
      </c>
      <c r="G20" s="19"/>
      <c r="H20" s="19"/>
      <c r="I20" s="19"/>
    </row>
    <row r="21" spans="1:9" s="7" customFormat="1" ht="12.75" x14ac:dyDescent="0.2">
      <c r="A21" s="15"/>
      <c r="B21" s="20">
        <v>66</v>
      </c>
      <c r="C21" s="16"/>
      <c r="D21" s="17" t="s">
        <v>21</v>
      </c>
      <c r="E21" s="11">
        <f>SUM(E22+E23)</f>
        <v>18348.900000000001</v>
      </c>
      <c r="F21" s="11">
        <f>SUM(F22:F23)</f>
        <v>20100</v>
      </c>
      <c r="G21" s="11">
        <f>SUM(G22:G23)</f>
        <v>40950</v>
      </c>
      <c r="H21" s="11">
        <f>SUM(H22:H23)</f>
        <v>41564.25</v>
      </c>
      <c r="I21" s="11">
        <f>SUM(I22:I23)</f>
        <v>42187.73</v>
      </c>
    </row>
    <row r="22" spans="1:9" s="7" customFormat="1" ht="12.75" x14ac:dyDescent="0.2">
      <c r="A22" s="15"/>
      <c r="B22" s="20"/>
      <c r="C22" s="16">
        <v>31</v>
      </c>
      <c r="D22" s="17" t="s">
        <v>21</v>
      </c>
      <c r="E22" s="18">
        <v>13498.9</v>
      </c>
      <c r="F22" s="19">
        <v>14000</v>
      </c>
      <c r="G22" s="19">
        <v>30800</v>
      </c>
      <c r="H22" s="19">
        <v>31262</v>
      </c>
      <c r="I22" s="19">
        <v>31730.95</v>
      </c>
    </row>
    <row r="23" spans="1:9" s="7" customFormat="1" ht="12.75" x14ac:dyDescent="0.2">
      <c r="A23" s="40"/>
      <c r="B23" s="45"/>
      <c r="C23" s="44">
        <v>61</v>
      </c>
      <c r="D23" s="17" t="s">
        <v>93</v>
      </c>
      <c r="E23" s="18">
        <v>4850</v>
      </c>
      <c r="F23" s="19">
        <v>6100</v>
      </c>
      <c r="G23" s="19">
        <v>10150</v>
      </c>
      <c r="H23" s="19">
        <v>10302.25</v>
      </c>
      <c r="I23" s="19">
        <v>10456.780000000001</v>
      </c>
    </row>
    <row r="24" spans="1:9" s="7" customFormat="1" ht="38.25" x14ac:dyDescent="0.2">
      <c r="A24" s="15"/>
      <c r="B24" s="20">
        <v>67</v>
      </c>
      <c r="C24" s="16"/>
      <c r="D24" s="14" t="s">
        <v>22</v>
      </c>
      <c r="E24" s="22">
        <f>SUM(E25:E28)</f>
        <v>1129552.1100000001</v>
      </c>
      <c r="F24" s="22">
        <f>SUM(F25:F29)</f>
        <v>6441330.1600000001</v>
      </c>
      <c r="G24" s="22">
        <f>SUM(G25:G28)</f>
        <v>235148.52</v>
      </c>
      <c r="H24" s="22">
        <f>SUM(H25:H28)</f>
        <v>160793.63</v>
      </c>
      <c r="I24" s="22">
        <f>SUM(I25:I28)</f>
        <v>161052.01</v>
      </c>
    </row>
    <row r="25" spans="1:9" s="7" customFormat="1" ht="12.75" x14ac:dyDescent="0.2">
      <c r="A25" s="40"/>
      <c r="B25" s="45"/>
      <c r="C25" s="44">
        <v>11</v>
      </c>
      <c r="D25" s="14" t="s">
        <v>56</v>
      </c>
      <c r="E25" s="120">
        <v>624510.43000000005</v>
      </c>
      <c r="F25" s="123">
        <v>1077953.69</v>
      </c>
      <c r="G25" s="123">
        <v>99622</v>
      </c>
      <c r="H25" s="123">
        <v>23234.21</v>
      </c>
      <c r="I25" s="123">
        <v>21429.200000000001</v>
      </c>
    </row>
    <row r="26" spans="1:9" s="7" customFormat="1" ht="12.75" x14ac:dyDescent="0.2">
      <c r="A26" s="40"/>
      <c r="B26" s="45"/>
      <c r="C26" s="44">
        <v>12</v>
      </c>
      <c r="D26" s="14" t="s">
        <v>130</v>
      </c>
      <c r="E26" s="120">
        <v>328750</v>
      </c>
      <c r="F26" s="123">
        <v>2373885.81</v>
      </c>
      <c r="G26" s="23"/>
      <c r="H26" s="23"/>
      <c r="I26" s="23"/>
    </row>
    <row r="27" spans="1:9" s="7" customFormat="1" ht="12.75" x14ac:dyDescent="0.2">
      <c r="A27" s="40"/>
      <c r="B27" s="45"/>
      <c r="C27" s="44">
        <v>19</v>
      </c>
      <c r="D27" s="14" t="s">
        <v>118</v>
      </c>
      <c r="E27" s="22"/>
      <c r="F27" s="123">
        <v>1255595.74</v>
      </c>
      <c r="G27" s="123">
        <v>0</v>
      </c>
      <c r="H27" s="123"/>
      <c r="I27" s="123"/>
    </row>
    <row r="28" spans="1:9" s="7" customFormat="1" ht="12.75" x14ac:dyDescent="0.2">
      <c r="A28" s="15"/>
      <c r="B28" s="15"/>
      <c r="C28" s="16">
        <v>451</v>
      </c>
      <c r="D28" s="24" t="s">
        <v>23</v>
      </c>
      <c r="E28" s="18">
        <v>176291.68</v>
      </c>
      <c r="F28" s="19">
        <v>135526.51999999999</v>
      </c>
      <c r="G28" s="19">
        <v>135526.51999999999</v>
      </c>
      <c r="H28" s="19">
        <v>137559.42000000001</v>
      </c>
      <c r="I28" s="19">
        <v>139622.81</v>
      </c>
    </row>
    <row r="29" spans="1:9" s="7" customFormat="1" ht="12.75" x14ac:dyDescent="0.2">
      <c r="A29" s="40"/>
      <c r="B29" s="40"/>
      <c r="C29" s="44">
        <v>51</v>
      </c>
      <c r="D29" s="24" t="s">
        <v>17</v>
      </c>
      <c r="E29" s="18"/>
      <c r="F29" s="18">
        <v>1598368.4</v>
      </c>
      <c r="G29" s="18"/>
      <c r="H29" s="18"/>
      <c r="I29" s="18"/>
    </row>
    <row r="30" spans="1:9" s="7" customFormat="1" ht="12.75" x14ac:dyDescent="0.2">
      <c r="A30" s="40"/>
      <c r="B30" s="45">
        <v>68</v>
      </c>
      <c r="C30" s="44"/>
      <c r="D30" s="24" t="s">
        <v>116</v>
      </c>
      <c r="E30" s="18"/>
      <c r="F30" s="18"/>
      <c r="G30" s="18"/>
      <c r="H30" s="18"/>
      <c r="I30" s="18"/>
    </row>
    <row r="31" spans="1:9" s="7" customFormat="1" ht="12.75" x14ac:dyDescent="0.2">
      <c r="A31" s="40"/>
      <c r="B31" s="45"/>
      <c r="C31" s="44">
        <v>31</v>
      </c>
      <c r="D31" s="24" t="s">
        <v>116</v>
      </c>
      <c r="E31" s="18"/>
      <c r="F31" s="19"/>
      <c r="G31" s="19"/>
      <c r="H31" s="19"/>
      <c r="I31" s="19"/>
    </row>
    <row r="32" spans="1:9" s="7" customFormat="1" ht="25.5" x14ac:dyDescent="0.2">
      <c r="A32" s="20">
        <v>7</v>
      </c>
      <c r="B32" s="25"/>
      <c r="C32" s="25"/>
      <c r="D32" s="26" t="s">
        <v>24</v>
      </c>
      <c r="E32" s="11"/>
      <c r="F32" s="12"/>
      <c r="G32" s="12"/>
      <c r="H32" s="12"/>
      <c r="I32" s="27"/>
    </row>
    <row r="33" spans="1:14" s="7" customFormat="1" ht="25.5" x14ac:dyDescent="0.2">
      <c r="A33" s="13"/>
      <c r="B33" s="8">
        <v>72</v>
      </c>
      <c r="C33" s="13"/>
      <c r="D33" s="28" t="s">
        <v>25</v>
      </c>
      <c r="E33" s="18"/>
      <c r="F33" s="19"/>
      <c r="G33" s="19"/>
      <c r="H33" s="19"/>
      <c r="I33" s="29"/>
    </row>
    <row r="34" spans="1:14" s="7" customFormat="1" ht="12.75" x14ac:dyDescent="0.2">
      <c r="A34" s="8">
        <v>8</v>
      </c>
      <c r="B34" s="8">
        <v>84</v>
      </c>
      <c r="C34" s="13"/>
      <c r="D34" s="28" t="s">
        <v>131</v>
      </c>
      <c r="E34" s="18"/>
      <c r="F34" s="19"/>
      <c r="G34" s="19"/>
      <c r="H34" s="19"/>
      <c r="I34" s="29"/>
    </row>
    <row r="35" spans="1:14" s="7" customFormat="1" ht="12.75" x14ac:dyDescent="0.2">
      <c r="A35" s="13"/>
      <c r="B35" s="13"/>
      <c r="C35" s="13">
        <v>81</v>
      </c>
      <c r="D35" s="28" t="s">
        <v>132</v>
      </c>
      <c r="E35" s="11">
        <v>1624252.61</v>
      </c>
      <c r="F35" s="19"/>
      <c r="G35" s="19"/>
      <c r="H35" s="19"/>
      <c r="I35" s="29"/>
    </row>
    <row r="36" spans="1:14" s="7" customFormat="1" ht="12.75" x14ac:dyDescent="0.2">
      <c r="A36" s="13">
        <v>9</v>
      </c>
      <c r="B36" s="8"/>
      <c r="C36" s="13">
        <v>71</v>
      </c>
      <c r="D36" s="28" t="s">
        <v>26</v>
      </c>
      <c r="E36" s="18"/>
      <c r="F36" s="19"/>
      <c r="G36" s="19"/>
      <c r="H36" s="19"/>
      <c r="I36" s="29"/>
    </row>
    <row r="37" spans="1:14" s="7" customFormat="1" ht="12.75" x14ac:dyDescent="0.2">
      <c r="A37" s="13"/>
      <c r="B37" s="8">
        <v>92</v>
      </c>
      <c r="C37" s="13"/>
      <c r="D37" s="28"/>
      <c r="E37" s="18"/>
      <c r="F37" s="19"/>
      <c r="G37" s="19"/>
      <c r="H37" s="19"/>
      <c r="I37" s="29"/>
    </row>
    <row r="38" spans="1:14" s="7" customFormat="1" ht="12.75" x14ac:dyDescent="0.2">
      <c r="A38" s="8"/>
      <c r="B38" s="8"/>
      <c r="C38" s="30">
        <v>42035</v>
      </c>
      <c r="D38" s="31" t="s">
        <v>27</v>
      </c>
      <c r="E38" s="11">
        <v>41193.18</v>
      </c>
      <c r="F38" s="12">
        <v>41193.18</v>
      </c>
      <c r="G38" s="12">
        <v>75965.5</v>
      </c>
      <c r="H38" s="12">
        <v>19335.75</v>
      </c>
      <c r="I38" s="27">
        <v>19625.79</v>
      </c>
    </row>
    <row r="39" spans="1:14" x14ac:dyDescent="0.25">
      <c r="A39" s="4"/>
      <c r="B39" s="4"/>
      <c r="C39" s="4"/>
      <c r="D39" s="4"/>
      <c r="E39" s="4"/>
      <c r="F39" s="4"/>
      <c r="G39" s="4"/>
    </row>
    <row r="40" spans="1:14" ht="15.6" customHeight="1" x14ac:dyDescent="0.25">
      <c r="A40" s="186" t="s">
        <v>28</v>
      </c>
      <c r="B40" s="186"/>
      <c r="C40" s="186"/>
      <c r="D40" s="186"/>
      <c r="E40" s="186"/>
      <c r="F40" s="186"/>
      <c r="G40" s="186"/>
    </row>
    <row r="41" spans="1:14" ht="18" x14ac:dyDescent="0.25">
      <c r="A41" s="3"/>
      <c r="B41" s="3"/>
      <c r="C41" s="3"/>
      <c r="D41" s="3"/>
      <c r="E41" s="3"/>
      <c r="F41" s="3"/>
      <c r="G41" s="3"/>
      <c r="H41" s="32"/>
      <c r="I41" s="32"/>
    </row>
    <row r="42" spans="1:14" ht="25.5" x14ac:dyDescent="0.25">
      <c r="A42" s="5" t="s">
        <v>11</v>
      </c>
      <c r="B42" s="6" t="s">
        <v>12</v>
      </c>
      <c r="C42" s="6" t="s">
        <v>13</v>
      </c>
      <c r="D42" s="33" t="s">
        <v>29</v>
      </c>
      <c r="E42" s="77" t="s">
        <v>122</v>
      </c>
      <c r="F42" s="78" t="s">
        <v>123</v>
      </c>
      <c r="G42" s="78" t="s">
        <v>124</v>
      </c>
      <c r="H42" s="78" t="s">
        <v>121</v>
      </c>
      <c r="I42" s="78" t="s">
        <v>125</v>
      </c>
    </row>
    <row r="43" spans="1:14" x14ac:dyDescent="0.25">
      <c r="A43" s="5"/>
      <c r="B43" s="6"/>
      <c r="C43" s="6"/>
      <c r="D43" s="33"/>
      <c r="E43" s="119">
        <f>SUM(E44,E80)</f>
        <v>5795416.330000001</v>
      </c>
      <c r="F43" s="119">
        <f>SUM(F44,F80)</f>
        <v>8561323.3399999999</v>
      </c>
      <c r="G43" s="119">
        <f>SUM(G44,G80)</f>
        <v>2590779.52</v>
      </c>
      <c r="H43" s="119">
        <f>SUM(H80,H44)</f>
        <v>2239310.63</v>
      </c>
      <c r="I43" s="119">
        <v>2270746.7599999998</v>
      </c>
    </row>
    <row r="44" spans="1:14" ht="15.75" customHeight="1" x14ac:dyDescent="0.25">
      <c r="A44" s="8">
        <v>3</v>
      </c>
      <c r="B44" s="8"/>
      <c r="C44" s="8"/>
      <c r="D44" s="9" t="s">
        <v>30</v>
      </c>
      <c r="E44" s="34">
        <f>SUM(E45,E54,E68,E71,E73,E74,E78)</f>
        <v>3265898.1900000004</v>
      </c>
      <c r="F44" s="34">
        <f>SUM(F45,F54,F68)</f>
        <v>2034975.2799999998</v>
      </c>
      <c r="G44" s="34">
        <f>SUM(G45,G54,G68,G74)</f>
        <v>2390729.52</v>
      </c>
      <c r="H44" s="34">
        <f>SUM(H45,H54,H68,H74)</f>
        <v>2239259.88</v>
      </c>
      <c r="I44" s="34">
        <v>2270695.25</v>
      </c>
      <c r="L44" s="4"/>
      <c r="N44" s="4"/>
    </row>
    <row r="45" spans="1:14" ht="15.75" customHeight="1" x14ac:dyDescent="0.25">
      <c r="A45" s="8"/>
      <c r="B45" s="13">
        <v>31</v>
      </c>
      <c r="C45" s="13"/>
      <c r="D45" s="14" t="s">
        <v>31</v>
      </c>
      <c r="E45" s="34">
        <v>1529859.71</v>
      </c>
      <c r="F45" s="34">
        <f>SUM(F46:F52)</f>
        <v>1722089.9</v>
      </c>
      <c r="G45" s="34">
        <f>SUM(G46:G51)</f>
        <v>1960100</v>
      </c>
      <c r="H45" s="34">
        <f>SUM(H46:H51)</f>
        <v>1927992.5</v>
      </c>
      <c r="I45" s="34">
        <f>SUM(I46:I51)</f>
        <v>1956912.39</v>
      </c>
    </row>
    <row r="46" spans="1:14" ht="15.75" customHeight="1" x14ac:dyDescent="0.25">
      <c r="A46" s="8"/>
      <c r="B46" s="13"/>
      <c r="C46" s="13">
        <v>11</v>
      </c>
      <c r="D46" s="14" t="s">
        <v>35</v>
      </c>
      <c r="E46" s="121">
        <v>42426.23</v>
      </c>
      <c r="F46" s="38">
        <v>60589.9</v>
      </c>
      <c r="G46" s="38">
        <v>60600</v>
      </c>
      <c r="H46" s="38"/>
      <c r="I46" s="38"/>
    </row>
    <row r="47" spans="1:14" ht="15.75" customHeight="1" x14ac:dyDescent="0.25">
      <c r="A47" s="8"/>
      <c r="B47" s="13"/>
      <c r="C47" s="13">
        <v>31</v>
      </c>
      <c r="D47" s="14" t="s">
        <v>36</v>
      </c>
      <c r="E47" s="121"/>
      <c r="F47" s="38"/>
      <c r="G47" s="38">
        <v>3000</v>
      </c>
      <c r="H47" s="38">
        <v>3045</v>
      </c>
      <c r="I47" s="38">
        <v>3090.68</v>
      </c>
    </row>
    <row r="48" spans="1:14" ht="15.75" customHeight="1" x14ac:dyDescent="0.25">
      <c r="A48" s="8"/>
      <c r="B48" s="13"/>
      <c r="C48" s="13">
        <v>42</v>
      </c>
      <c r="D48" s="14" t="s">
        <v>32</v>
      </c>
      <c r="E48" s="38">
        <v>0</v>
      </c>
      <c r="F48" s="38"/>
      <c r="G48" s="34"/>
      <c r="H48" s="34"/>
      <c r="I48" s="34"/>
    </row>
    <row r="49" spans="1:9" x14ac:dyDescent="0.25">
      <c r="A49" s="15"/>
      <c r="B49" s="15"/>
      <c r="C49" s="16">
        <v>51</v>
      </c>
      <c r="D49" s="17" t="s">
        <v>17</v>
      </c>
      <c r="E49" s="36">
        <v>1524564.09</v>
      </c>
      <c r="F49" s="19">
        <v>1660500</v>
      </c>
      <c r="G49" s="19">
        <v>1895500</v>
      </c>
      <c r="H49" s="19">
        <v>1923932.5</v>
      </c>
      <c r="I49" s="19">
        <v>1952791.48</v>
      </c>
    </row>
    <row r="50" spans="1:9" x14ac:dyDescent="0.25">
      <c r="A50" s="15"/>
      <c r="B50" s="15"/>
      <c r="C50" s="16">
        <v>54</v>
      </c>
      <c r="D50" s="17" t="s">
        <v>18</v>
      </c>
      <c r="E50" s="36">
        <v>0</v>
      </c>
      <c r="F50" s="36"/>
      <c r="G50" s="36"/>
      <c r="H50" s="36"/>
      <c r="I50" s="36"/>
    </row>
    <row r="51" spans="1:9" x14ac:dyDescent="0.25">
      <c r="A51" s="40"/>
      <c r="B51" s="40"/>
      <c r="C51" s="44">
        <v>61</v>
      </c>
      <c r="D51" s="17" t="s">
        <v>93</v>
      </c>
      <c r="E51" s="36"/>
      <c r="F51" s="36"/>
      <c r="G51" s="35">
        <v>1000</v>
      </c>
      <c r="H51" s="35">
        <v>1015</v>
      </c>
      <c r="I51" s="35">
        <v>1030.23</v>
      </c>
    </row>
    <row r="52" spans="1:9" x14ac:dyDescent="0.25">
      <c r="A52" s="15"/>
      <c r="B52" s="15"/>
      <c r="C52" s="16">
        <v>42035</v>
      </c>
      <c r="D52" s="17" t="s">
        <v>32</v>
      </c>
      <c r="E52" s="36">
        <v>0</v>
      </c>
      <c r="F52" s="38">
        <v>1000</v>
      </c>
      <c r="G52" s="36"/>
      <c r="H52" s="36"/>
      <c r="I52" s="36"/>
    </row>
    <row r="53" spans="1:9" x14ac:dyDescent="0.25">
      <c r="A53" s="15"/>
      <c r="B53" s="15"/>
      <c r="C53" s="16">
        <v>41</v>
      </c>
      <c r="D53" s="17" t="s">
        <v>33</v>
      </c>
      <c r="E53" s="36">
        <v>0</v>
      </c>
      <c r="F53" s="36"/>
      <c r="G53" s="36"/>
      <c r="H53" s="36"/>
      <c r="I53" s="36"/>
    </row>
    <row r="54" spans="1:9" x14ac:dyDescent="0.25">
      <c r="A54" s="15"/>
      <c r="B54" s="45">
        <v>32</v>
      </c>
      <c r="C54" s="16"/>
      <c r="D54" s="21" t="s">
        <v>34</v>
      </c>
      <c r="E54" s="37">
        <f t="shared" ref="E54" si="0">SUM(E55:E67)</f>
        <v>357773.58</v>
      </c>
      <c r="F54" s="37">
        <f>SUM(F55:F67)</f>
        <v>287863.38</v>
      </c>
      <c r="G54" s="37">
        <f>SUM(G55:G67)</f>
        <v>372901.52</v>
      </c>
      <c r="H54" s="37">
        <f>SUM(H55:H67)</f>
        <v>287525.67000000004</v>
      </c>
      <c r="I54" s="37">
        <f>SUM(I55:I67)</f>
        <v>292030.24</v>
      </c>
    </row>
    <row r="55" spans="1:9" x14ac:dyDescent="0.25">
      <c r="A55" s="15"/>
      <c r="B55" s="15"/>
      <c r="C55" s="16">
        <v>11</v>
      </c>
      <c r="D55" s="21" t="s">
        <v>35</v>
      </c>
      <c r="E55" s="35">
        <v>3395.5</v>
      </c>
      <c r="F55" s="19"/>
      <c r="G55" s="19">
        <v>14000</v>
      </c>
      <c r="H55" s="19"/>
      <c r="I55" s="19"/>
    </row>
    <row r="56" spans="1:9" x14ac:dyDescent="0.25">
      <c r="A56" s="40"/>
      <c r="B56" s="40"/>
      <c r="C56" s="44">
        <v>19</v>
      </c>
      <c r="D56" s="21" t="s">
        <v>111</v>
      </c>
      <c r="E56" s="35"/>
      <c r="F56" s="19"/>
      <c r="G56" s="19"/>
      <c r="H56" s="19"/>
      <c r="I56" s="19"/>
    </row>
    <row r="57" spans="1:9" x14ac:dyDescent="0.25">
      <c r="A57" s="40"/>
      <c r="B57" s="40"/>
      <c r="C57" s="40">
        <v>12154</v>
      </c>
      <c r="D57" s="17" t="s">
        <v>32</v>
      </c>
      <c r="E57" s="36"/>
      <c r="F57" s="19"/>
      <c r="G57" s="19"/>
      <c r="H57" s="19"/>
      <c r="I57" s="19"/>
    </row>
    <row r="58" spans="1:9" x14ac:dyDescent="0.25">
      <c r="A58" s="40"/>
      <c r="B58" s="40"/>
      <c r="C58" s="40">
        <v>41</v>
      </c>
      <c r="D58" s="17" t="s">
        <v>94</v>
      </c>
      <c r="E58" s="36">
        <v>670</v>
      </c>
      <c r="F58" s="19">
        <v>700</v>
      </c>
      <c r="G58" s="19"/>
      <c r="H58" s="19"/>
      <c r="I58" s="19"/>
    </row>
    <row r="59" spans="1:9" x14ac:dyDescent="0.25">
      <c r="A59" s="15"/>
      <c r="B59" s="15"/>
      <c r="C59" s="16">
        <v>451</v>
      </c>
      <c r="D59" s="17" t="s">
        <v>37</v>
      </c>
      <c r="E59" s="36">
        <v>162943.59</v>
      </c>
      <c r="F59" s="19">
        <v>135526.51999999999</v>
      </c>
      <c r="G59" s="19">
        <v>135526.51999999999</v>
      </c>
      <c r="H59" s="19">
        <v>137559.42000000001</v>
      </c>
      <c r="I59" s="19">
        <v>139622.79999999999</v>
      </c>
    </row>
    <row r="60" spans="1:9" x14ac:dyDescent="0.25">
      <c r="A60" s="15"/>
      <c r="B60" s="15"/>
      <c r="C60" s="16">
        <v>42035</v>
      </c>
      <c r="D60" s="17" t="s">
        <v>32</v>
      </c>
      <c r="E60" s="36">
        <v>90831.27</v>
      </c>
      <c r="F60" s="19">
        <v>40036.86</v>
      </c>
      <c r="G60" s="19">
        <v>59812.5</v>
      </c>
      <c r="H60" s="19">
        <v>19285</v>
      </c>
      <c r="I60" s="19">
        <v>19574.29</v>
      </c>
    </row>
    <row r="61" spans="1:9" ht="14.25" customHeight="1" x14ac:dyDescent="0.25">
      <c r="A61" s="15"/>
      <c r="B61" s="15"/>
      <c r="C61" s="16">
        <v>51</v>
      </c>
      <c r="D61" s="17" t="s">
        <v>17</v>
      </c>
      <c r="E61" s="36">
        <v>82188.02</v>
      </c>
      <c r="F61" s="19">
        <v>90500</v>
      </c>
      <c r="G61" s="19">
        <v>91300</v>
      </c>
      <c r="H61" s="19">
        <v>92669.5</v>
      </c>
      <c r="I61" s="19">
        <v>94059.54</v>
      </c>
    </row>
    <row r="62" spans="1:9" hidden="1" x14ac:dyDescent="0.25">
      <c r="A62" s="15"/>
      <c r="B62" s="15"/>
      <c r="C62" s="16"/>
      <c r="D62" s="17"/>
      <c r="E62" s="36"/>
      <c r="F62" s="19"/>
      <c r="G62" s="19"/>
      <c r="H62" s="19"/>
      <c r="I62" s="19"/>
    </row>
    <row r="63" spans="1:9" hidden="1" x14ac:dyDescent="0.25">
      <c r="A63" s="15"/>
      <c r="B63" s="20" t="s">
        <v>38</v>
      </c>
      <c r="C63" s="16"/>
      <c r="D63" s="17"/>
      <c r="E63" s="36"/>
      <c r="F63" s="19"/>
      <c r="G63" s="19"/>
      <c r="H63" s="19"/>
      <c r="I63" s="19"/>
    </row>
    <row r="64" spans="1:9" x14ac:dyDescent="0.25">
      <c r="A64" s="40"/>
      <c r="B64" s="45"/>
      <c r="C64" s="44">
        <v>53</v>
      </c>
      <c r="D64" s="17" t="s">
        <v>110</v>
      </c>
      <c r="E64" s="36">
        <v>0</v>
      </c>
      <c r="F64" s="19">
        <v>1000</v>
      </c>
      <c r="G64" s="19">
        <v>1000</v>
      </c>
      <c r="H64" s="19">
        <v>1015</v>
      </c>
      <c r="I64" s="19">
        <v>1030.23</v>
      </c>
    </row>
    <row r="65" spans="1:9" x14ac:dyDescent="0.25">
      <c r="A65" s="40"/>
      <c r="B65" s="45"/>
      <c r="C65" s="44">
        <v>54</v>
      </c>
      <c r="D65" s="17" t="s">
        <v>18</v>
      </c>
      <c r="E65" s="36">
        <v>6448.59</v>
      </c>
      <c r="F65" s="19"/>
      <c r="G65" s="19">
        <v>34812.5</v>
      </c>
      <c r="H65" s="19"/>
      <c r="I65" s="19"/>
    </row>
    <row r="66" spans="1:9" x14ac:dyDescent="0.25">
      <c r="A66" s="13"/>
      <c r="B66" s="13"/>
      <c r="C66" s="13">
        <v>31</v>
      </c>
      <c r="D66" s="28" t="s">
        <v>36</v>
      </c>
      <c r="E66" s="121">
        <v>8852.35</v>
      </c>
      <c r="F66" s="38">
        <v>14000</v>
      </c>
      <c r="G66" s="38">
        <v>27800</v>
      </c>
      <c r="H66" s="38">
        <v>28217</v>
      </c>
      <c r="I66" s="38">
        <v>28640.27</v>
      </c>
    </row>
    <row r="67" spans="1:9" x14ac:dyDescent="0.25">
      <c r="A67" s="15"/>
      <c r="B67" s="20"/>
      <c r="C67" s="16">
        <v>61</v>
      </c>
      <c r="D67" s="17" t="s">
        <v>93</v>
      </c>
      <c r="E67" s="36">
        <v>2444.2600000000002</v>
      </c>
      <c r="F67" s="19">
        <v>6100</v>
      </c>
      <c r="G67" s="19">
        <v>8650</v>
      </c>
      <c r="H67" s="124">
        <v>8779.75</v>
      </c>
      <c r="I67" s="19">
        <v>9103.11</v>
      </c>
    </row>
    <row r="68" spans="1:9" x14ac:dyDescent="0.25">
      <c r="A68" s="40"/>
      <c r="B68" s="45">
        <v>34</v>
      </c>
      <c r="C68" s="44"/>
      <c r="D68" s="17" t="s">
        <v>133</v>
      </c>
      <c r="E68" s="37">
        <v>13348.09</v>
      </c>
      <c r="F68" s="12">
        <v>25022</v>
      </c>
      <c r="G68" s="12">
        <v>25022</v>
      </c>
      <c r="H68" s="111">
        <v>23234.21</v>
      </c>
      <c r="I68" s="12">
        <v>21429.16</v>
      </c>
    </row>
    <row r="69" spans="1:9" x14ac:dyDescent="0.25">
      <c r="A69" s="40"/>
      <c r="B69" s="45"/>
      <c r="C69" s="44">
        <v>451</v>
      </c>
      <c r="D69" s="17" t="s">
        <v>37</v>
      </c>
      <c r="E69" s="36">
        <v>13348.09</v>
      </c>
      <c r="F69" s="19">
        <v>25022</v>
      </c>
      <c r="G69" s="19">
        <v>25022</v>
      </c>
      <c r="H69" s="125">
        <v>23234.21</v>
      </c>
      <c r="I69" s="19">
        <v>21429.16</v>
      </c>
    </row>
    <row r="70" spans="1:9" x14ac:dyDescent="0.25">
      <c r="A70" s="40"/>
      <c r="B70" s="45">
        <v>35</v>
      </c>
      <c r="C70" s="44"/>
      <c r="D70" s="122" t="s">
        <v>135</v>
      </c>
      <c r="E70" s="36"/>
      <c r="F70" s="19"/>
      <c r="G70" s="19"/>
      <c r="H70" s="125"/>
      <c r="I70" s="19"/>
    </row>
    <row r="71" spans="1:9" x14ac:dyDescent="0.25">
      <c r="A71" s="40"/>
      <c r="B71" s="45"/>
      <c r="C71" s="44">
        <v>54</v>
      </c>
      <c r="D71" s="17" t="s">
        <v>18</v>
      </c>
      <c r="E71" s="37">
        <v>560176.66</v>
      </c>
      <c r="F71" s="19"/>
      <c r="G71" s="19"/>
      <c r="H71" s="125"/>
      <c r="I71" s="19"/>
    </row>
    <row r="72" spans="1:9" x14ac:dyDescent="0.25">
      <c r="A72" s="40"/>
      <c r="B72" s="45">
        <v>36</v>
      </c>
      <c r="C72" s="44"/>
      <c r="D72" s="21" t="s">
        <v>136</v>
      </c>
      <c r="E72" s="36"/>
      <c r="F72" s="19"/>
      <c r="G72" s="19"/>
      <c r="H72" s="125"/>
      <c r="I72" s="19"/>
    </row>
    <row r="73" spans="1:9" x14ac:dyDescent="0.25">
      <c r="A73" s="40"/>
      <c r="B73" s="45"/>
      <c r="C73" s="44">
        <v>54</v>
      </c>
      <c r="D73" s="17" t="s">
        <v>18</v>
      </c>
      <c r="E73" s="37">
        <v>793999.45</v>
      </c>
      <c r="F73" s="19"/>
      <c r="G73" s="19"/>
      <c r="H73" s="125"/>
      <c r="I73" s="19"/>
    </row>
    <row r="74" spans="1:9" x14ac:dyDescent="0.25">
      <c r="A74" s="40"/>
      <c r="B74" s="45">
        <v>37</v>
      </c>
      <c r="C74" s="44"/>
      <c r="D74" s="21" t="s">
        <v>134</v>
      </c>
      <c r="E74" s="37">
        <v>9400.02</v>
      </c>
      <c r="F74" s="19"/>
      <c r="G74" s="12">
        <f>SUM(G75:G77)</f>
        <v>32706</v>
      </c>
      <c r="H74" s="111">
        <v>507.5</v>
      </c>
      <c r="I74" s="12">
        <v>515.11</v>
      </c>
    </row>
    <row r="75" spans="1:9" x14ac:dyDescent="0.25">
      <c r="A75" s="40"/>
      <c r="B75" s="45"/>
      <c r="C75" s="44">
        <v>42035</v>
      </c>
      <c r="D75" s="17" t="s">
        <v>32</v>
      </c>
      <c r="E75" s="36">
        <v>9400.02</v>
      </c>
      <c r="F75" s="19"/>
      <c r="G75" s="19">
        <v>16103</v>
      </c>
      <c r="H75" s="125"/>
      <c r="I75" s="19"/>
    </row>
    <row r="76" spans="1:9" x14ac:dyDescent="0.25">
      <c r="A76" s="40"/>
      <c r="B76" s="45"/>
      <c r="C76" s="44">
        <v>54</v>
      </c>
      <c r="D76" s="17" t="s">
        <v>18</v>
      </c>
      <c r="E76" s="36"/>
      <c r="F76" s="19"/>
      <c r="G76" s="19">
        <v>16103</v>
      </c>
      <c r="H76" s="125"/>
      <c r="I76" s="19"/>
    </row>
    <row r="77" spans="1:9" x14ac:dyDescent="0.25">
      <c r="A77" s="40"/>
      <c r="B77" s="45"/>
      <c r="C77" s="44">
        <v>61</v>
      </c>
      <c r="D77" s="17" t="s">
        <v>93</v>
      </c>
      <c r="E77" s="36"/>
      <c r="F77" s="19"/>
      <c r="G77" s="19">
        <v>500</v>
      </c>
      <c r="H77" s="125">
        <v>507.5</v>
      </c>
      <c r="I77" s="19">
        <v>515.11</v>
      </c>
    </row>
    <row r="78" spans="1:9" x14ac:dyDescent="0.25">
      <c r="A78" s="40"/>
      <c r="B78" s="45">
        <v>38</v>
      </c>
      <c r="C78" s="44"/>
      <c r="D78" s="17" t="s">
        <v>117</v>
      </c>
      <c r="E78" s="75">
        <f>SUM(E79:E79)</f>
        <v>1340.68</v>
      </c>
      <c r="F78" s="75"/>
      <c r="G78" s="75"/>
      <c r="H78" s="125"/>
      <c r="I78" s="75"/>
    </row>
    <row r="79" spans="1:9" x14ac:dyDescent="0.25">
      <c r="A79" s="40"/>
      <c r="B79" s="45"/>
      <c r="C79" s="44">
        <v>51</v>
      </c>
      <c r="D79" s="17" t="s">
        <v>114</v>
      </c>
      <c r="E79" s="36">
        <v>1340.68</v>
      </c>
      <c r="F79" s="19"/>
      <c r="G79" s="19"/>
      <c r="H79" s="125"/>
      <c r="I79" s="19"/>
    </row>
    <row r="80" spans="1:9" ht="25.5" x14ac:dyDescent="0.25">
      <c r="A80" s="20">
        <v>4</v>
      </c>
      <c r="B80" s="25"/>
      <c r="C80" s="25"/>
      <c r="D80" s="26" t="s">
        <v>39</v>
      </c>
      <c r="E80" s="34">
        <f>SUM(E87,E92)</f>
        <v>2529518.1400000006</v>
      </c>
      <c r="F80" s="34">
        <f>SUM(F87,F92)</f>
        <v>6526348.0600000005</v>
      </c>
      <c r="G80" s="34">
        <f>SUM(G87,G92)</f>
        <v>200050</v>
      </c>
      <c r="H80" s="34">
        <f>SUM(H87,H92)</f>
        <v>50.75</v>
      </c>
      <c r="I80" s="34">
        <f>SUM(I87,I92)</f>
        <v>51.51</v>
      </c>
    </row>
    <row r="81" spans="1:9" ht="38.25" x14ac:dyDescent="0.25">
      <c r="A81" s="13"/>
      <c r="B81" s="13">
        <v>41</v>
      </c>
      <c r="C81" s="13"/>
      <c r="D81" s="28" t="s">
        <v>40</v>
      </c>
      <c r="E81" s="34">
        <f>SUM(E82:E86)</f>
        <v>0</v>
      </c>
      <c r="F81" s="34"/>
      <c r="G81" s="34"/>
      <c r="H81" s="34"/>
      <c r="I81" s="34"/>
    </row>
    <row r="82" spans="1:9" x14ac:dyDescent="0.25">
      <c r="A82" s="13"/>
      <c r="B82" s="13"/>
      <c r="C82" s="13">
        <v>31</v>
      </c>
      <c r="D82" s="28" t="s">
        <v>36</v>
      </c>
      <c r="E82" s="38">
        <v>0</v>
      </c>
      <c r="F82" s="38"/>
      <c r="G82" s="38"/>
      <c r="H82" s="38"/>
      <c r="I82" s="38"/>
    </row>
    <row r="83" spans="1:9" x14ac:dyDescent="0.25">
      <c r="A83" s="13"/>
      <c r="B83" s="13"/>
      <c r="C83" s="16">
        <v>42035</v>
      </c>
      <c r="D83" s="17" t="s">
        <v>32</v>
      </c>
      <c r="E83" s="36">
        <v>0</v>
      </c>
      <c r="F83" s="36"/>
      <c r="G83" s="36"/>
      <c r="H83" s="36"/>
      <c r="I83" s="36"/>
    </row>
    <row r="84" spans="1:9" x14ac:dyDescent="0.25">
      <c r="A84" s="13"/>
      <c r="B84" s="13"/>
      <c r="C84" s="16">
        <v>451</v>
      </c>
      <c r="D84" s="17" t="s">
        <v>37</v>
      </c>
      <c r="E84" s="36">
        <v>0</v>
      </c>
      <c r="F84" s="36"/>
      <c r="G84" s="36"/>
      <c r="H84" s="36"/>
      <c r="I84" s="36"/>
    </row>
    <row r="85" spans="1:9" x14ac:dyDescent="0.25">
      <c r="A85" s="13"/>
      <c r="B85" s="13"/>
      <c r="C85" s="16">
        <v>51</v>
      </c>
      <c r="D85" s="17" t="s">
        <v>17</v>
      </c>
      <c r="E85" s="36">
        <v>0</v>
      </c>
      <c r="F85" s="36"/>
      <c r="G85" s="36"/>
      <c r="H85" s="36"/>
      <c r="I85" s="36"/>
    </row>
    <row r="86" spans="1:9" x14ac:dyDescent="0.25">
      <c r="A86" s="13"/>
      <c r="B86" s="13"/>
      <c r="C86" s="16">
        <v>7104</v>
      </c>
      <c r="D86" s="17" t="s">
        <v>26</v>
      </c>
      <c r="E86" s="36">
        <v>0</v>
      </c>
      <c r="F86" s="36"/>
      <c r="G86" s="36"/>
      <c r="H86" s="36"/>
      <c r="I86" s="36"/>
    </row>
    <row r="87" spans="1:9" ht="38.25" x14ac:dyDescent="0.25">
      <c r="A87" s="13"/>
      <c r="B87" s="13">
        <v>42</v>
      </c>
      <c r="C87" s="13"/>
      <c r="D87" s="28" t="s">
        <v>127</v>
      </c>
      <c r="E87" s="34">
        <f>SUM(E88:E91)</f>
        <v>46936.369999999995</v>
      </c>
      <c r="F87" s="34">
        <f>SUM(F90:F91)</f>
        <v>1156.32</v>
      </c>
      <c r="G87" s="34">
        <v>50</v>
      </c>
      <c r="H87" s="34">
        <v>50.75</v>
      </c>
      <c r="I87" s="34">
        <v>51.51</v>
      </c>
    </row>
    <row r="88" spans="1:9" x14ac:dyDescent="0.25">
      <c r="A88" s="13"/>
      <c r="B88" s="13"/>
      <c r="C88" s="44">
        <v>11</v>
      </c>
      <c r="D88" s="17" t="s">
        <v>56</v>
      </c>
      <c r="E88" s="36">
        <v>17168.849999999999</v>
      </c>
      <c r="F88" s="19"/>
      <c r="G88" s="19"/>
      <c r="H88" s="19"/>
      <c r="I88" s="29"/>
    </row>
    <row r="89" spans="1:9" x14ac:dyDescent="0.25">
      <c r="A89" s="13"/>
      <c r="B89" s="13"/>
      <c r="C89" s="44">
        <v>12</v>
      </c>
      <c r="D89" s="17" t="s">
        <v>138</v>
      </c>
      <c r="E89" s="36">
        <v>28750</v>
      </c>
      <c r="F89" s="19"/>
      <c r="G89" s="19"/>
      <c r="H89" s="19"/>
      <c r="I89" s="29"/>
    </row>
    <row r="90" spans="1:9" x14ac:dyDescent="0.25">
      <c r="A90" s="15"/>
      <c r="B90" s="15"/>
      <c r="C90" s="15">
        <v>51</v>
      </c>
      <c r="D90" s="17" t="s">
        <v>114</v>
      </c>
      <c r="E90" s="36">
        <v>230</v>
      </c>
      <c r="F90" s="19">
        <v>1000</v>
      </c>
      <c r="G90" s="19"/>
      <c r="H90" s="19"/>
      <c r="I90" s="19"/>
    </row>
    <row r="91" spans="1:9" x14ac:dyDescent="0.25">
      <c r="A91" s="40"/>
      <c r="B91" s="40"/>
      <c r="C91" s="40">
        <v>42035</v>
      </c>
      <c r="D91" s="17" t="s">
        <v>32</v>
      </c>
      <c r="E91" s="36">
        <v>787.52</v>
      </c>
      <c r="F91" s="19">
        <v>156.32</v>
      </c>
      <c r="G91" s="19">
        <v>50</v>
      </c>
      <c r="H91" s="19">
        <v>50.75</v>
      </c>
      <c r="I91" s="19">
        <v>51.51</v>
      </c>
    </row>
    <row r="92" spans="1:9" ht="25.5" x14ac:dyDescent="0.25">
      <c r="A92" s="13"/>
      <c r="B92" s="13">
        <v>45</v>
      </c>
      <c r="C92" s="13"/>
      <c r="D92" s="28" t="s">
        <v>137</v>
      </c>
      <c r="E92" s="34">
        <f>SUM(E93:E99)</f>
        <v>2482581.7700000005</v>
      </c>
      <c r="F92" s="34">
        <f>SUM(F93:F99)</f>
        <v>6525191.7400000002</v>
      </c>
      <c r="G92" s="34">
        <f>SUM(G93:G97)</f>
        <v>200000</v>
      </c>
      <c r="H92" s="34">
        <f>SUM(H93:H97)</f>
        <v>0</v>
      </c>
      <c r="I92" s="34">
        <f>SUM(I93:I97)</f>
        <v>0</v>
      </c>
    </row>
    <row r="93" spans="1:9" x14ac:dyDescent="0.25">
      <c r="A93" s="13"/>
      <c r="B93" s="13"/>
      <c r="C93" s="44">
        <v>51</v>
      </c>
      <c r="D93" s="17" t="s">
        <v>17</v>
      </c>
      <c r="E93" s="36">
        <v>0</v>
      </c>
      <c r="F93" s="19">
        <v>1598368.4</v>
      </c>
      <c r="G93" s="19">
        <v>200000</v>
      </c>
      <c r="H93" s="19"/>
      <c r="I93" s="29"/>
    </row>
    <row r="94" spans="1:9" x14ac:dyDescent="0.25">
      <c r="A94" s="13"/>
      <c r="B94" s="13"/>
      <c r="C94" s="44">
        <v>81</v>
      </c>
      <c r="D94" s="17" t="s">
        <v>139</v>
      </c>
      <c r="E94" s="36">
        <v>1624252.61</v>
      </c>
      <c r="F94" s="19"/>
      <c r="G94" s="19"/>
      <c r="H94" s="19"/>
      <c r="I94" s="29"/>
    </row>
    <row r="95" spans="1:9" x14ac:dyDescent="0.25">
      <c r="A95" s="13"/>
      <c r="B95" s="13"/>
      <c r="C95" s="44">
        <v>11</v>
      </c>
      <c r="D95" s="17" t="s">
        <v>56</v>
      </c>
      <c r="E95" s="36">
        <v>492419.96</v>
      </c>
      <c r="F95" s="19">
        <v>992341.79</v>
      </c>
      <c r="G95" s="19"/>
      <c r="H95" s="19"/>
      <c r="I95" s="29"/>
    </row>
    <row r="96" spans="1:9" x14ac:dyDescent="0.25">
      <c r="A96" s="13"/>
      <c r="B96" s="13"/>
      <c r="C96" s="44">
        <v>12</v>
      </c>
      <c r="D96" s="17" t="s">
        <v>138</v>
      </c>
      <c r="E96" s="36">
        <v>300000</v>
      </c>
      <c r="F96" s="19">
        <v>2373885.81</v>
      </c>
      <c r="G96" s="19"/>
      <c r="H96" s="19"/>
      <c r="I96" s="29"/>
    </row>
    <row r="97" spans="1:9" x14ac:dyDescent="0.25">
      <c r="A97" s="13"/>
      <c r="B97" s="13"/>
      <c r="C97" s="44">
        <v>19</v>
      </c>
      <c r="D97" s="17" t="s">
        <v>140</v>
      </c>
      <c r="E97" s="36"/>
      <c r="F97" s="19">
        <v>1255595.74</v>
      </c>
      <c r="G97" s="19"/>
      <c r="H97" s="19"/>
      <c r="I97" s="29"/>
    </row>
    <row r="98" spans="1:9" x14ac:dyDescent="0.25">
      <c r="A98" s="13"/>
      <c r="B98" s="13"/>
      <c r="C98" s="44">
        <v>42035</v>
      </c>
      <c r="D98" s="17" t="s">
        <v>32</v>
      </c>
      <c r="E98" s="36">
        <v>65909.2</v>
      </c>
      <c r="F98" s="19"/>
      <c r="G98" s="19"/>
      <c r="H98" s="19"/>
      <c r="I98" s="29"/>
    </row>
    <row r="99" spans="1:9" x14ac:dyDescent="0.25">
      <c r="A99" s="40"/>
      <c r="B99" s="40"/>
      <c r="C99" s="40">
        <v>54</v>
      </c>
      <c r="D99" s="17" t="s">
        <v>18</v>
      </c>
      <c r="E99" s="36">
        <v>0</v>
      </c>
      <c r="F99" s="19">
        <v>305000</v>
      </c>
      <c r="G99" s="19"/>
      <c r="H99" s="19"/>
      <c r="I99" s="19"/>
    </row>
  </sheetData>
  <mergeCells count="5">
    <mergeCell ref="A1:G1"/>
    <mergeCell ref="A3:G3"/>
    <mergeCell ref="A5:G5"/>
    <mergeCell ref="A7:G7"/>
    <mergeCell ref="A40:G40"/>
  </mergeCells>
  <pageMargins left="0.70866141732283472" right="0.70866141732283472" top="0.74803149606299213" bottom="0.74803149606299213" header="0.51181102362204722" footer="0.51181102362204722"/>
  <pageSetup paperSize="9"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view="pageBreakPreview" workbookViewId="0">
      <selection activeCell="D10" sqref="D10"/>
    </sheetView>
  </sheetViews>
  <sheetFormatPr defaultColWidth="8.5703125"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87" t="s">
        <v>126</v>
      </c>
      <c r="B1" s="187"/>
      <c r="C1" s="187"/>
      <c r="D1" s="187"/>
      <c r="E1" s="187"/>
      <c r="F1" s="187"/>
    </row>
    <row r="2" spans="1:6" ht="18" customHeight="1" x14ac:dyDescent="0.25">
      <c r="A2" s="1"/>
      <c r="B2" s="1"/>
      <c r="C2" s="1"/>
      <c r="D2" s="1"/>
      <c r="E2" s="1"/>
      <c r="F2" s="1"/>
    </row>
    <row r="3" spans="1:6" ht="15.6" customHeight="1" x14ac:dyDescent="0.25">
      <c r="A3" s="185" t="s">
        <v>0</v>
      </c>
      <c r="B3" s="185"/>
      <c r="C3" s="185"/>
      <c r="D3" s="185"/>
      <c r="E3" s="185"/>
      <c r="F3" s="185"/>
    </row>
    <row r="4" spans="1:6" ht="18" x14ac:dyDescent="0.25">
      <c r="A4" s="1"/>
      <c r="B4" s="1"/>
      <c r="C4" s="1"/>
      <c r="D4" s="1"/>
      <c r="E4" s="2"/>
      <c r="F4" s="2"/>
    </row>
    <row r="5" spans="1:6" ht="18" customHeight="1" x14ac:dyDescent="0.25">
      <c r="A5" s="185" t="s">
        <v>10</v>
      </c>
      <c r="B5" s="185"/>
      <c r="C5" s="185"/>
      <c r="D5" s="185"/>
      <c r="E5" s="185"/>
      <c r="F5" s="185"/>
    </row>
    <row r="6" spans="1:6" ht="18" x14ac:dyDescent="0.25">
      <c r="A6" s="1"/>
      <c r="B6" s="1"/>
      <c r="C6" s="1"/>
      <c r="D6" s="1"/>
      <c r="E6" s="2"/>
      <c r="F6" s="2"/>
    </row>
    <row r="7" spans="1:6" ht="15.6" customHeight="1" x14ac:dyDescent="0.25">
      <c r="A7" s="185" t="s">
        <v>41</v>
      </c>
      <c r="B7" s="185"/>
      <c r="C7" s="185"/>
      <c r="D7" s="185"/>
      <c r="E7" s="185"/>
      <c r="F7" s="185"/>
    </row>
    <row r="8" spans="1:6" ht="18" x14ac:dyDescent="0.25">
      <c r="A8" s="1"/>
      <c r="B8" s="1"/>
      <c r="C8" s="1"/>
      <c r="D8" s="1"/>
      <c r="E8" s="2"/>
      <c r="F8" s="2"/>
    </row>
    <row r="9" spans="1:6" ht="25.5" x14ac:dyDescent="0.25">
      <c r="A9" s="76" t="s">
        <v>42</v>
      </c>
      <c r="B9" s="77" t="s">
        <v>122</v>
      </c>
      <c r="C9" s="78" t="s">
        <v>123</v>
      </c>
      <c r="D9" s="78" t="s">
        <v>124</v>
      </c>
      <c r="E9" s="78" t="s">
        <v>121</v>
      </c>
      <c r="F9" s="78" t="s">
        <v>125</v>
      </c>
    </row>
    <row r="10" spans="1:6" ht="15.75" customHeight="1" x14ac:dyDescent="0.25">
      <c r="A10" s="8" t="s">
        <v>43</v>
      </c>
      <c r="B10" s="18">
        <f>SUM(B12)</f>
        <v>5795416</v>
      </c>
      <c r="C10" s="18">
        <v>8561323.3399999999</v>
      </c>
      <c r="D10" s="19">
        <v>2590779.52</v>
      </c>
      <c r="E10" s="19">
        <v>2239310.63</v>
      </c>
      <c r="F10" s="19">
        <v>2270746.7599999998</v>
      </c>
    </row>
    <row r="11" spans="1:6" ht="15.75" customHeight="1" x14ac:dyDescent="0.25">
      <c r="A11" s="8" t="s">
        <v>44</v>
      </c>
      <c r="B11" s="18"/>
      <c r="C11" s="19"/>
      <c r="D11" s="19"/>
      <c r="E11" s="19"/>
      <c r="F11" s="19"/>
    </row>
    <row r="12" spans="1:6" x14ac:dyDescent="0.25">
      <c r="A12" s="39" t="s">
        <v>45</v>
      </c>
      <c r="B12" s="18">
        <f>+SAŽETAK!F11</f>
        <v>5795416</v>
      </c>
      <c r="C12" s="19">
        <v>8561323.3399999999</v>
      </c>
      <c r="D12" s="19">
        <v>2590779.52</v>
      </c>
      <c r="E12" s="19">
        <v>2239310.63</v>
      </c>
      <c r="F12" s="19">
        <v>2270746.7599999998</v>
      </c>
    </row>
    <row r="13" spans="1:6" x14ac:dyDescent="0.25">
      <c r="A13" s="40" t="s">
        <v>46</v>
      </c>
      <c r="B13" s="18"/>
      <c r="C13" s="19"/>
      <c r="D13" s="19"/>
      <c r="E13" s="19"/>
      <c r="F13" s="19"/>
    </row>
    <row r="14" spans="1:6" x14ac:dyDescent="0.25">
      <c r="A14" s="8" t="s">
        <v>47</v>
      </c>
      <c r="B14" s="18"/>
      <c r="C14" s="19"/>
      <c r="D14" s="19"/>
      <c r="E14" s="19"/>
      <c r="F14" s="29"/>
    </row>
    <row r="15" spans="1:6" ht="25.5" x14ac:dyDescent="0.25">
      <c r="A15" s="41" t="s">
        <v>48</v>
      </c>
      <c r="B15" s="18"/>
      <c r="C15" s="19"/>
      <c r="D15" s="19"/>
      <c r="E15" s="19"/>
      <c r="F15" s="29"/>
    </row>
  </sheetData>
  <mergeCells count="4">
    <mergeCell ref="A1:F1"/>
    <mergeCell ref="A3:F3"/>
    <mergeCell ref="A5:F5"/>
    <mergeCell ref="A7:F7"/>
  </mergeCell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view="pageBreakPreview" workbookViewId="0">
      <selection activeCell="I12" sqref="I12"/>
    </sheetView>
  </sheetViews>
  <sheetFormatPr defaultColWidth="8.5703125" defaultRowHeight="15" x14ac:dyDescent="0.25"/>
  <cols>
    <col min="1" max="1" width="7.42578125" customWidth="1"/>
    <col min="2" max="2" width="8.42578125" customWidth="1"/>
    <col min="3" max="3" width="5.42578125" customWidth="1"/>
    <col min="4" max="9" width="25.28515625" customWidth="1"/>
  </cols>
  <sheetData>
    <row r="1" spans="1:9" ht="42" customHeight="1" x14ac:dyDescent="0.25">
      <c r="A1" s="185" t="s">
        <v>120</v>
      </c>
      <c r="B1" s="185"/>
      <c r="C1" s="185"/>
      <c r="D1" s="185"/>
      <c r="E1" s="185"/>
      <c r="F1" s="185"/>
      <c r="G1" s="185"/>
      <c r="H1" s="185"/>
      <c r="I1" s="185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.6" customHeight="1" x14ac:dyDescent="0.25">
      <c r="A3" s="185" t="s">
        <v>0</v>
      </c>
      <c r="B3" s="185"/>
      <c r="C3" s="185"/>
      <c r="D3" s="185"/>
      <c r="E3" s="185"/>
      <c r="F3" s="185"/>
      <c r="G3" s="185"/>
      <c r="H3" s="185"/>
      <c r="I3" s="185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25">
      <c r="A5" s="185" t="s">
        <v>49</v>
      </c>
      <c r="B5" s="185"/>
      <c r="C5" s="185"/>
      <c r="D5" s="185"/>
      <c r="E5" s="185"/>
      <c r="F5" s="185"/>
      <c r="G5" s="185"/>
      <c r="H5" s="185"/>
      <c r="I5" s="185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25.5" x14ac:dyDescent="0.25">
      <c r="A7" s="5" t="s">
        <v>11</v>
      </c>
      <c r="B7" s="6" t="s">
        <v>12</v>
      </c>
      <c r="C7" s="6" t="s">
        <v>13</v>
      </c>
      <c r="D7" s="6" t="s">
        <v>50</v>
      </c>
      <c r="E7" s="77" t="s">
        <v>122</v>
      </c>
      <c r="F7" s="78" t="s">
        <v>123</v>
      </c>
      <c r="G7" s="78" t="s">
        <v>124</v>
      </c>
      <c r="H7" s="78" t="s">
        <v>121</v>
      </c>
      <c r="I7" s="78" t="s">
        <v>125</v>
      </c>
    </row>
    <row r="8" spans="1:9" ht="25.5" x14ac:dyDescent="0.25">
      <c r="A8" s="8">
        <v>8</v>
      </c>
      <c r="B8" s="8"/>
      <c r="C8" s="8"/>
      <c r="D8" s="8" t="s">
        <v>51</v>
      </c>
      <c r="E8" s="42"/>
      <c r="F8" s="43"/>
      <c r="G8" s="43"/>
      <c r="H8" s="43"/>
      <c r="I8" s="43"/>
    </row>
    <row r="9" spans="1:9" x14ac:dyDescent="0.25">
      <c r="A9" s="8"/>
      <c r="B9" s="13">
        <v>84</v>
      </c>
      <c r="C9" s="13"/>
      <c r="D9" s="13" t="s">
        <v>52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</row>
    <row r="10" spans="1:9" ht="25.5" x14ac:dyDescent="0.25">
      <c r="A10" s="40"/>
      <c r="B10" s="40"/>
      <c r="C10" s="44">
        <v>81</v>
      </c>
      <c r="D10" s="39" t="s">
        <v>53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</row>
    <row r="11" spans="1:9" ht="25.5" x14ac:dyDescent="0.25">
      <c r="A11" s="45">
        <v>5</v>
      </c>
      <c r="B11" s="25"/>
      <c r="C11" s="25"/>
      <c r="D11" s="46" t="s">
        <v>54</v>
      </c>
      <c r="E11" s="42"/>
      <c r="F11" s="43"/>
      <c r="G11" s="43"/>
      <c r="H11" s="43"/>
      <c r="I11" s="43"/>
    </row>
    <row r="12" spans="1:9" ht="25.5" x14ac:dyDescent="0.25">
      <c r="A12" s="13"/>
      <c r="B12" s="13">
        <v>54</v>
      </c>
      <c r="C12" s="13"/>
      <c r="D12" s="47" t="s">
        <v>55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</row>
    <row r="13" spans="1:9" x14ac:dyDescent="0.25">
      <c r="A13" s="13"/>
      <c r="B13" s="13"/>
      <c r="C13" s="44">
        <v>11</v>
      </c>
      <c r="D13" s="44" t="s">
        <v>56</v>
      </c>
      <c r="E13" s="42">
        <v>0</v>
      </c>
      <c r="F13" s="42">
        <v>150419.20000000001</v>
      </c>
      <c r="G13" s="42">
        <v>150419.20000000001</v>
      </c>
      <c r="H13" s="42">
        <v>150419.20000000001</v>
      </c>
      <c r="I13" s="42">
        <v>150419.20000000001</v>
      </c>
    </row>
    <row r="14" spans="1:9" x14ac:dyDescent="0.25">
      <c r="A14" s="13"/>
      <c r="B14" s="13"/>
      <c r="C14" s="44">
        <v>31</v>
      </c>
      <c r="D14" s="44" t="s">
        <v>36</v>
      </c>
      <c r="E14" s="42">
        <v>0</v>
      </c>
      <c r="F14" s="42">
        <v>0</v>
      </c>
      <c r="G14" s="42"/>
      <c r="H14" s="42">
        <v>0</v>
      </c>
      <c r="I14" s="42">
        <v>0</v>
      </c>
    </row>
  </sheetData>
  <mergeCells count="3">
    <mergeCell ref="A1:I1"/>
    <mergeCell ref="A3:I3"/>
    <mergeCell ref="A5:I5"/>
  </mergeCells>
  <pageMargins left="0.7" right="0.7" top="0.75" bottom="0.75" header="0.511811023622047" footer="0.511811023622047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63"/>
  <sheetViews>
    <sheetView tabSelected="1" zoomScaleSheetLayoutView="100" workbookViewId="0">
      <selection sqref="A1:I153"/>
    </sheetView>
  </sheetViews>
  <sheetFormatPr defaultColWidth="8.5703125" defaultRowHeight="12.75" x14ac:dyDescent="0.2"/>
  <cols>
    <col min="1" max="1" width="7.42578125" style="7" customWidth="1"/>
    <col min="2" max="2" width="8.42578125" style="7" customWidth="1"/>
    <col min="3" max="3" width="24.140625" style="7" customWidth="1"/>
    <col min="4" max="4" width="49.7109375" style="7" customWidth="1"/>
    <col min="5" max="5" width="29.7109375" style="7" customWidth="1"/>
    <col min="6" max="6" width="28.7109375" style="7" customWidth="1"/>
    <col min="7" max="7" width="31.140625" style="7" customWidth="1"/>
    <col min="8" max="8" width="28.7109375" style="7" customWidth="1"/>
    <col min="9" max="9" width="32.140625" style="7" customWidth="1"/>
    <col min="10" max="16" width="8.5703125" style="82"/>
    <col min="17" max="16384" width="8.5703125" style="7"/>
  </cols>
  <sheetData>
    <row r="1" spans="1:16" ht="69.75" customHeight="1" x14ac:dyDescent="0.2">
      <c r="A1" s="210" t="s">
        <v>126</v>
      </c>
      <c r="B1" s="210"/>
      <c r="C1" s="210"/>
      <c r="D1" s="210"/>
      <c r="E1" s="210"/>
      <c r="F1" s="210"/>
      <c r="G1" s="210"/>
      <c r="H1" s="210"/>
      <c r="I1" s="210"/>
    </row>
    <row r="2" spans="1:16" hidden="1" x14ac:dyDescent="0.2">
      <c r="A2" s="83"/>
      <c r="B2" s="83"/>
      <c r="C2" s="83"/>
      <c r="D2" s="83"/>
      <c r="E2" s="83"/>
      <c r="F2" s="83"/>
      <c r="G2" s="83"/>
      <c r="H2" s="83"/>
      <c r="I2" s="83"/>
    </row>
    <row r="3" spans="1:16" ht="22.15" customHeight="1" x14ac:dyDescent="0.2">
      <c r="A3" s="210" t="s">
        <v>57</v>
      </c>
      <c r="B3" s="210"/>
      <c r="C3" s="210"/>
      <c r="D3" s="210"/>
      <c r="E3" s="210"/>
      <c r="F3" s="210"/>
      <c r="G3" s="210"/>
      <c r="H3" s="210"/>
      <c r="I3" s="210"/>
    </row>
    <row r="4" spans="1:16" ht="4.5" customHeight="1" x14ac:dyDescent="0.2">
      <c r="A4" s="83"/>
      <c r="B4" s="83"/>
      <c r="C4" s="83"/>
      <c r="D4" s="83"/>
      <c r="E4" s="83"/>
      <c r="F4" s="83"/>
      <c r="G4" s="83"/>
      <c r="H4" s="83"/>
      <c r="I4" s="83"/>
    </row>
    <row r="5" spans="1:16" ht="45.6" customHeight="1" x14ac:dyDescent="0.2">
      <c r="A5" s="211" t="s">
        <v>58</v>
      </c>
      <c r="B5" s="211"/>
      <c r="C5" s="211"/>
      <c r="D5" s="6" t="s">
        <v>59</v>
      </c>
      <c r="E5" s="77" t="s">
        <v>122</v>
      </c>
      <c r="F5" s="78" t="s">
        <v>123</v>
      </c>
      <c r="G5" s="78" t="s">
        <v>124</v>
      </c>
      <c r="H5" s="78" t="s">
        <v>121</v>
      </c>
      <c r="I5" s="78" t="s">
        <v>125</v>
      </c>
    </row>
    <row r="6" spans="1:16" ht="49.15" customHeight="1" x14ac:dyDescent="0.2">
      <c r="A6" s="212" t="s">
        <v>60</v>
      </c>
      <c r="B6" s="212"/>
      <c r="C6" s="212"/>
      <c r="D6" s="84" t="s">
        <v>61</v>
      </c>
      <c r="E6" s="85">
        <f>SUM(E7,E12,E17,E21)</f>
        <v>1730479.59</v>
      </c>
      <c r="F6" s="85">
        <f>SUM(F7,F12,F17,F21)</f>
        <v>1880026.52</v>
      </c>
      <c r="G6" s="85">
        <f>SUM(G7,G23)</f>
        <v>2115526.52</v>
      </c>
      <c r="H6" s="85">
        <f>SUM(H7,H21)</f>
        <v>2147259.42</v>
      </c>
      <c r="I6" s="85">
        <f>SUM(I7,I21)</f>
        <v>2179468.29</v>
      </c>
    </row>
    <row r="7" spans="1:16" ht="49.15" customHeight="1" x14ac:dyDescent="0.25">
      <c r="A7" s="207" t="s">
        <v>62</v>
      </c>
      <c r="B7" s="207"/>
      <c r="C7" s="207"/>
      <c r="D7" s="86" t="s">
        <v>63</v>
      </c>
      <c r="E7" s="116">
        <v>162943.59</v>
      </c>
      <c r="F7" s="19">
        <v>135526.51999999999</v>
      </c>
      <c r="G7" s="19">
        <v>135526.51999999999</v>
      </c>
      <c r="H7" s="19">
        <v>137559.42000000001</v>
      </c>
      <c r="I7" s="19">
        <v>139622.79999999999</v>
      </c>
    </row>
    <row r="8" spans="1:16" ht="50.45" customHeight="1" x14ac:dyDescent="0.2">
      <c r="A8" s="195" t="s">
        <v>64</v>
      </c>
      <c r="B8" s="195"/>
      <c r="C8" s="195"/>
      <c r="D8" s="87" t="s">
        <v>65</v>
      </c>
      <c r="E8" s="19"/>
      <c r="F8" s="19"/>
      <c r="G8" s="19"/>
      <c r="H8" s="19"/>
      <c r="I8" s="19"/>
    </row>
    <row r="9" spans="1:16" x14ac:dyDescent="0.2">
      <c r="A9" s="191">
        <v>3</v>
      </c>
      <c r="B9" s="191"/>
      <c r="C9" s="191"/>
      <c r="D9" s="79" t="s">
        <v>30</v>
      </c>
      <c r="E9" s="19">
        <v>162943.59</v>
      </c>
      <c r="F9" s="19">
        <v>135526.51999999999</v>
      </c>
      <c r="G9" s="19">
        <v>135526.51999999999</v>
      </c>
      <c r="H9" s="19">
        <v>137559.42000000001</v>
      </c>
      <c r="I9" s="19">
        <v>139622.79999999999</v>
      </c>
    </row>
    <row r="10" spans="1:16" x14ac:dyDescent="0.2">
      <c r="A10" s="192">
        <v>31</v>
      </c>
      <c r="B10" s="192"/>
      <c r="C10" s="192"/>
      <c r="D10" s="79" t="s">
        <v>31</v>
      </c>
      <c r="E10" s="19"/>
      <c r="F10" s="19"/>
      <c r="G10" s="19"/>
      <c r="H10" s="19"/>
      <c r="I10" s="19">
        <v>0</v>
      </c>
    </row>
    <row r="11" spans="1:16" x14ac:dyDescent="0.2">
      <c r="A11" s="206">
        <v>32</v>
      </c>
      <c r="B11" s="206"/>
      <c r="C11" s="206"/>
      <c r="D11" s="141" t="s">
        <v>34</v>
      </c>
      <c r="E11" s="142">
        <v>162943.59</v>
      </c>
      <c r="F11" s="142">
        <v>135526.51999999999</v>
      </c>
      <c r="G11" s="142">
        <v>135526.51999999999</v>
      </c>
      <c r="H11" s="19">
        <v>137559.42000000001</v>
      </c>
      <c r="I11" s="19">
        <v>139622.79999999999</v>
      </c>
    </row>
    <row r="12" spans="1:16" s="135" customFormat="1" ht="65.25" customHeight="1" x14ac:dyDescent="0.2">
      <c r="A12" s="208" t="s">
        <v>142</v>
      </c>
      <c r="B12" s="208"/>
      <c r="C12" s="209"/>
      <c r="D12" s="132" t="s">
        <v>143</v>
      </c>
      <c r="E12" s="133">
        <v>42098.09</v>
      </c>
      <c r="F12" s="133">
        <v>0</v>
      </c>
      <c r="G12" s="133"/>
      <c r="H12" s="133"/>
      <c r="I12" s="133"/>
      <c r="J12" s="134"/>
      <c r="K12" s="134"/>
      <c r="L12" s="134"/>
      <c r="M12" s="134"/>
      <c r="N12" s="134"/>
      <c r="O12" s="134"/>
      <c r="P12" s="134"/>
    </row>
    <row r="13" spans="1:16" ht="51" customHeight="1" x14ac:dyDescent="0.2">
      <c r="A13" s="188" t="s">
        <v>64</v>
      </c>
      <c r="B13" s="189"/>
      <c r="C13" s="190"/>
      <c r="D13" s="128" t="s">
        <v>65</v>
      </c>
      <c r="E13" s="19"/>
      <c r="F13" s="19"/>
      <c r="G13" s="19"/>
      <c r="H13" s="19"/>
      <c r="I13" s="19"/>
    </row>
    <row r="14" spans="1:16" s="138" customFormat="1" ht="15" customHeight="1" x14ac:dyDescent="0.2">
      <c r="A14" s="206">
        <v>32</v>
      </c>
      <c r="B14" s="206"/>
      <c r="C14" s="206"/>
      <c r="D14" s="126" t="s">
        <v>34</v>
      </c>
      <c r="E14" s="140">
        <v>13348.09</v>
      </c>
      <c r="F14" s="139">
        <v>0</v>
      </c>
      <c r="G14" s="136"/>
      <c r="H14" s="136"/>
      <c r="I14" s="136"/>
      <c r="J14" s="137"/>
      <c r="K14" s="137"/>
      <c r="L14" s="137"/>
      <c r="M14" s="137"/>
      <c r="N14" s="137"/>
      <c r="O14" s="137"/>
      <c r="P14" s="137"/>
    </row>
    <row r="15" spans="1:16" s="138" customFormat="1" ht="15" customHeight="1" x14ac:dyDescent="0.2">
      <c r="A15" s="188" t="s">
        <v>144</v>
      </c>
      <c r="B15" s="189"/>
      <c r="C15" s="190"/>
      <c r="D15" s="127"/>
      <c r="E15" s="140"/>
      <c r="F15" s="139"/>
      <c r="G15" s="136"/>
      <c r="H15" s="136"/>
      <c r="I15" s="136"/>
      <c r="J15" s="137"/>
      <c r="K15" s="137"/>
      <c r="L15" s="137"/>
      <c r="M15" s="137"/>
      <c r="N15" s="137"/>
      <c r="O15" s="137"/>
      <c r="P15" s="137"/>
    </row>
    <row r="16" spans="1:16" s="138" customFormat="1" ht="15" customHeight="1" x14ac:dyDescent="0.2">
      <c r="A16" s="200">
        <v>42</v>
      </c>
      <c r="B16" s="201"/>
      <c r="C16" s="202"/>
      <c r="D16" s="127" t="s">
        <v>145</v>
      </c>
      <c r="E16" s="140">
        <v>28750</v>
      </c>
      <c r="F16" s="139">
        <v>0</v>
      </c>
      <c r="G16" s="136"/>
      <c r="H16" s="136"/>
      <c r="I16" s="136"/>
      <c r="J16" s="137"/>
      <c r="K16" s="137"/>
      <c r="L16" s="137"/>
      <c r="M16" s="137"/>
      <c r="N16" s="137"/>
      <c r="O16" s="137"/>
      <c r="P16" s="137"/>
    </row>
    <row r="17" spans="1:16" ht="64.150000000000006" customHeight="1" x14ac:dyDescent="0.25">
      <c r="A17" s="207" t="s">
        <v>66</v>
      </c>
      <c r="B17" s="207"/>
      <c r="C17" s="207"/>
      <c r="D17" s="86" t="s">
        <v>67</v>
      </c>
      <c r="E17" s="116">
        <v>873.82</v>
      </c>
      <c r="F17" s="116">
        <v>0</v>
      </c>
      <c r="G17" s="116"/>
      <c r="H17" s="116"/>
      <c r="I17" s="116" t="e">
        <f>+I19+#REF!+#REF!+#REF!</f>
        <v>#REF!</v>
      </c>
    </row>
    <row r="18" spans="1:16" ht="45.75" customHeight="1" x14ac:dyDescent="0.2">
      <c r="A18" s="195" t="s">
        <v>64</v>
      </c>
      <c r="B18" s="195"/>
      <c r="C18" s="195"/>
      <c r="D18" s="87" t="s">
        <v>65</v>
      </c>
      <c r="E18" s="19"/>
      <c r="F18" s="19"/>
      <c r="G18" s="19"/>
      <c r="H18" s="19"/>
      <c r="I18" s="19"/>
    </row>
    <row r="19" spans="1:16" x14ac:dyDescent="0.2">
      <c r="A19" s="191">
        <v>3</v>
      </c>
      <c r="B19" s="191"/>
      <c r="C19" s="191"/>
      <c r="D19" s="79" t="s">
        <v>30</v>
      </c>
      <c r="E19" s="19">
        <v>873.82</v>
      </c>
      <c r="F19" s="19">
        <v>0</v>
      </c>
      <c r="G19" s="19"/>
      <c r="H19" s="19"/>
      <c r="I19" s="19"/>
    </row>
    <row r="20" spans="1:16" x14ac:dyDescent="0.2">
      <c r="A20" s="192">
        <v>32</v>
      </c>
      <c r="B20" s="192"/>
      <c r="C20" s="192"/>
      <c r="D20" s="79" t="s">
        <v>34</v>
      </c>
      <c r="E20" s="19">
        <v>873.82</v>
      </c>
      <c r="F20" s="19">
        <v>0</v>
      </c>
      <c r="G20" s="19"/>
      <c r="H20" s="19"/>
      <c r="I20" s="19"/>
    </row>
    <row r="21" spans="1:16" ht="45.75" customHeight="1" x14ac:dyDescent="0.25">
      <c r="A21" s="207" t="s">
        <v>69</v>
      </c>
      <c r="B21" s="207"/>
      <c r="C21" s="207"/>
      <c r="D21" s="86" t="s">
        <v>128</v>
      </c>
      <c r="E21" s="116">
        <f>+E23</f>
        <v>1524564.09</v>
      </c>
      <c r="F21" s="116">
        <v>1744500</v>
      </c>
      <c r="G21" s="116">
        <v>1980000</v>
      </c>
      <c r="H21" s="116">
        <v>2009700</v>
      </c>
      <c r="I21" s="116">
        <f t="shared" ref="I21" si="0">+I23</f>
        <v>2039845.4900000002</v>
      </c>
    </row>
    <row r="22" spans="1:16" ht="26.85" customHeight="1" x14ac:dyDescent="0.2">
      <c r="A22" s="195" t="s">
        <v>70</v>
      </c>
      <c r="B22" s="195"/>
      <c r="C22" s="195"/>
      <c r="D22" s="79" t="s">
        <v>17</v>
      </c>
      <c r="E22" s="19"/>
      <c r="F22" s="19"/>
      <c r="G22" s="19"/>
      <c r="H22" s="19"/>
      <c r="I22" s="19"/>
    </row>
    <row r="23" spans="1:16" x14ac:dyDescent="0.2">
      <c r="A23" s="191">
        <v>3</v>
      </c>
      <c r="B23" s="191"/>
      <c r="C23" s="191"/>
      <c r="D23" s="79" t="s">
        <v>30</v>
      </c>
      <c r="E23" s="19">
        <v>1524564.09</v>
      </c>
      <c r="F23" s="19">
        <f>SUM(F24:F25)</f>
        <v>1744500</v>
      </c>
      <c r="G23" s="19">
        <f>SUM(G24:G25)</f>
        <v>1980000</v>
      </c>
      <c r="H23" s="19">
        <f>SUM(H24:H25)</f>
        <v>2009700</v>
      </c>
      <c r="I23" s="19">
        <f t="shared" ref="I23" si="1">+I24+I25</f>
        <v>2039845.4900000002</v>
      </c>
    </row>
    <row r="24" spans="1:16" x14ac:dyDescent="0.2">
      <c r="A24" s="192">
        <v>31</v>
      </c>
      <c r="B24" s="192"/>
      <c r="C24" s="192"/>
      <c r="D24" s="79" t="s">
        <v>31</v>
      </c>
      <c r="E24" s="19">
        <v>1479257.74</v>
      </c>
      <c r="F24" s="19">
        <v>1660000</v>
      </c>
      <c r="G24" s="19">
        <v>1895000</v>
      </c>
      <c r="H24" s="19">
        <v>1923425</v>
      </c>
      <c r="I24" s="19">
        <v>1952276.37</v>
      </c>
    </row>
    <row r="25" spans="1:16" x14ac:dyDescent="0.2">
      <c r="A25" s="192">
        <v>32</v>
      </c>
      <c r="B25" s="192"/>
      <c r="C25" s="192"/>
      <c r="D25" s="79" t="s">
        <v>34</v>
      </c>
      <c r="E25" s="19">
        <v>45306.35</v>
      </c>
      <c r="F25" s="19">
        <v>84500</v>
      </c>
      <c r="G25" s="19">
        <v>85000</v>
      </c>
      <c r="H25" s="19">
        <v>86275</v>
      </c>
      <c r="I25" s="19">
        <v>87569.12</v>
      </c>
    </row>
    <row r="26" spans="1:16" ht="45.6" customHeight="1" x14ac:dyDescent="0.2">
      <c r="A26" s="212" t="s">
        <v>71</v>
      </c>
      <c r="B26" s="212"/>
      <c r="C26" s="212"/>
      <c r="D26" s="84" t="s">
        <v>72</v>
      </c>
      <c r="E26" s="85" t="e">
        <f>SUM(E27,E32,E68,E73,E76,E81,E85)</f>
        <v>#REF!</v>
      </c>
      <c r="F26" s="85"/>
      <c r="G26" s="85"/>
      <c r="H26" s="85"/>
      <c r="I26" s="85"/>
    </row>
    <row r="27" spans="1:16" s="94" customFormat="1" ht="49.15" customHeight="1" x14ac:dyDescent="0.25">
      <c r="A27" s="207" t="s">
        <v>73</v>
      </c>
      <c r="B27" s="207"/>
      <c r="C27" s="207"/>
      <c r="D27" s="86" t="s">
        <v>74</v>
      </c>
      <c r="E27" s="116">
        <f>+E29</f>
        <v>1500</v>
      </c>
      <c r="F27" s="116"/>
      <c r="G27" s="116"/>
      <c r="H27" s="116"/>
      <c r="I27" s="116">
        <f t="shared" ref="I27" si="2">+I29</f>
        <v>0</v>
      </c>
      <c r="J27" s="93"/>
      <c r="K27" s="93"/>
      <c r="L27" s="93"/>
      <c r="M27" s="93"/>
      <c r="N27" s="93"/>
      <c r="O27" s="93"/>
      <c r="P27" s="93"/>
    </row>
    <row r="28" spans="1:16" ht="35.25" customHeight="1" x14ac:dyDescent="0.2">
      <c r="A28" s="195" t="s">
        <v>75</v>
      </c>
      <c r="B28" s="195"/>
      <c r="C28" s="195"/>
      <c r="D28" s="95" t="s">
        <v>76</v>
      </c>
      <c r="E28" s="19"/>
      <c r="F28" s="19"/>
      <c r="G28" s="19"/>
      <c r="H28" s="19"/>
      <c r="I28" s="19"/>
    </row>
    <row r="29" spans="1:16" x14ac:dyDescent="0.2">
      <c r="A29" s="191">
        <v>3</v>
      </c>
      <c r="B29" s="191"/>
      <c r="C29" s="191"/>
      <c r="D29" s="79" t="s">
        <v>30</v>
      </c>
      <c r="E29" s="19">
        <f>+E30+E31</f>
        <v>1500</v>
      </c>
      <c r="F29" s="19"/>
      <c r="G29" s="19"/>
      <c r="H29" s="19"/>
      <c r="I29" s="19"/>
    </row>
    <row r="30" spans="1:16" x14ac:dyDescent="0.2">
      <c r="A30" s="192">
        <v>31</v>
      </c>
      <c r="B30" s="192"/>
      <c r="C30" s="192"/>
      <c r="D30" s="79" t="s">
        <v>31</v>
      </c>
      <c r="E30" s="19">
        <v>0</v>
      </c>
      <c r="F30" s="19"/>
      <c r="G30" s="19"/>
      <c r="H30" s="19"/>
      <c r="I30" s="19"/>
    </row>
    <row r="31" spans="1:16" x14ac:dyDescent="0.2">
      <c r="A31" s="192">
        <v>32</v>
      </c>
      <c r="B31" s="192"/>
      <c r="C31" s="192"/>
      <c r="D31" s="79" t="s">
        <v>34</v>
      </c>
      <c r="E31" s="19">
        <v>1500</v>
      </c>
      <c r="F31" s="19"/>
      <c r="G31" s="19"/>
      <c r="H31" s="19"/>
      <c r="I31" s="19"/>
    </row>
    <row r="32" spans="1:16" ht="49.15" customHeight="1" x14ac:dyDescent="0.25">
      <c r="A32" s="207" t="s">
        <v>77</v>
      </c>
      <c r="B32" s="207"/>
      <c r="C32" s="207"/>
      <c r="D32" s="86" t="s">
        <v>78</v>
      </c>
      <c r="E32" s="116" t="e">
        <f>SUM(E34,E38,E42,E57,E66,#REF!)</f>
        <v>#REF!</v>
      </c>
      <c r="F32" s="116" t="e">
        <f>SUM(F34,F38,F46,F49,F52,F57,#REF!,F63)</f>
        <v>#REF!</v>
      </c>
      <c r="G32" s="116">
        <v>60650</v>
      </c>
      <c r="H32" s="116">
        <v>61559.75</v>
      </c>
      <c r="I32" s="116" t="e">
        <f>+I34+I38+I42+I46+I52+I57+I60+#REF!+I63+I66</f>
        <v>#REF!</v>
      </c>
    </row>
    <row r="33" spans="1:9" ht="26.85" customHeight="1" x14ac:dyDescent="0.2">
      <c r="A33" s="195" t="s">
        <v>79</v>
      </c>
      <c r="B33" s="195"/>
      <c r="C33" s="195"/>
      <c r="D33" s="87" t="s">
        <v>80</v>
      </c>
      <c r="E33" s="19"/>
      <c r="F33" s="19"/>
      <c r="G33" s="19"/>
      <c r="H33" s="19"/>
      <c r="I33" s="19"/>
    </row>
    <row r="34" spans="1:9" x14ac:dyDescent="0.2">
      <c r="A34" s="96">
        <v>3</v>
      </c>
      <c r="B34" s="97"/>
      <c r="C34" s="79"/>
      <c r="D34" s="79" t="s">
        <v>30</v>
      </c>
      <c r="E34" s="19">
        <v>8852.35</v>
      </c>
      <c r="F34" s="19">
        <v>14000</v>
      </c>
      <c r="G34" s="19">
        <f>SUM(G35:G36)</f>
        <v>30800</v>
      </c>
      <c r="H34" s="19">
        <f>SUM(H35:H36)</f>
        <v>31262</v>
      </c>
      <c r="I34" s="19">
        <f>SUM(I35:I36)</f>
        <v>31730.95</v>
      </c>
    </row>
    <row r="35" spans="1:9" x14ac:dyDescent="0.2">
      <c r="A35" s="158">
        <v>31</v>
      </c>
      <c r="B35" s="159"/>
      <c r="C35" s="160"/>
      <c r="D35" s="160" t="s">
        <v>31</v>
      </c>
      <c r="E35" s="19"/>
      <c r="F35" s="19"/>
      <c r="G35" s="19">
        <v>3000</v>
      </c>
      <c r="H35" s="19">
        <v>3045</v>
      </c>
      <c r="I35" s="19">
        <v>3090.68</v>
      </c>
    </row>
    <row r="36" spans="1:9" x14ac:dyDescent="0.2">
      <c r="A36" s="96">
        <v>32</v>
      </c>
      <c r="B36" s="97"/>
      <c r="C36" s="79"/>
      <c r="D36" s="79" t="s">
        <v>34</v>
      </c>
      <c r="E36" s="19">
        <v>8852.35</v>
      </c>
      <c r="F36" s="19">
        <v>14000</v>
      </c>
      <c r="G36" s="19">
        <v>27800</v>
      </c>
      <c r="H36" s="19">
        <v>28217</v>
      </c>
      <c r="I36" s="19">
        <v>28640.27</v>
      </c>
    </row>
    <row r="37" spans="1:9" ht="48" customHeight="1" x14ac:dyDescent="0.2">
      <c r="A37" s="195" t="s">
        <v>81</v>
      </c>
      <c r="B37" s="195"/>
      <c r="C37" s="195"/>
      <c r="D37" s="79" t="s">
        <v>82</v>
      </c>
      <c r="E37" s="19"/>
      <c r="F37" s="19"/>
      <c r="G37" s="19"/>
      <c r="H37" s="19"/>
      <c r="I37" s="19"/>
    </row>
    <row r="38" spans="1:9" x14ac:dyDescent="0.2">
      <c r="A38" s="191">
        <v>3</v>
      </c>
      <c r="B38" s="191"/>
      <c r="C38" s="191"/>
      <c r="D38" s="79" t="s">
        <v>30</v>
      </c>
      <c r="E38" s="19">
        <v>670</v>
      </c>
      <c r="F38" s="19">
        <v>700</v>
      </c>
      <c r="G38" s="19"/>
      <c r="H38" s="19"/>
      <c r="I38" s="19"/>
    </row>
    <row r="39" spans="1:9" x14ac:dyDescent="0.2">
      <c r="A39" s="192">
        <v>31</v>
      </c>
      <c r="B39" s="192"/>
      <c r="C39" s="192"/>
      <c r="D39" s="79" t="s">
        <v>31</v>
      </c>
      <c r="E39" s="19">
        <v>0</v>
      </c>
      <c r="F39" s="19"/>
      <c r="G39" s="19"/>
      <c r="H39" s="19"/>
      <c r="I39" s="19"/>
    </row>
    <row r="40" spans="1:9" x14ac:dyDescent="0.2">
      <c r="A40" s="192">
        <v>32</v>
      </c>
      <c r="B40" s="192"/>
      <c r="C40" s="192"/>
      <c r="D40" s="79" t="s">
        <v>34</v>
      </c>
      <c r="E40" s="19">
        <v>670</v>
      </c>
      <c r="F40" s="19">
        <v>700</v>
      </c>
      <c r="G40" s="19"/>
      <c r="H40" s="19"/>
      <c r="I40" s="19"/>
    </row>
    <row r="41" spans="1:9" ht="26.85" customHeight="1" x14ac:dyDescent="0.2">
      <c r="A41" s="195" t="s">
        <v>83</v>
      </c>
      <c r="B41" s="195"/>
      <c r="C41" s="195"/>
      <c r="D41" s="95" t="s">
        <v>84</v>
      </c>
      <c r="E41" s="19"/>
      <c r="F41" s="19"/>
      <c r="G41" s="19"/>
      <c r="H41" s="19"/>
      <c r="I41" s="19"/>
    </row>
    <row r="42" spans="1:9" x14ac:dyDescent="0.2">
      <c r="A42" s="191">
        <v>3</v>
      </c>
      <c r="B42" s="191"/>
      <c r="C42" s="191"/>
      <c r="D42" s="79" t="s">
        <v>30</v>
      </c>
      <c r="E42" s="19">
        <v>5547.54</v>
      </c>
      <c r="F42" s="19">
        <v>15442.27</v>
      </c>
      <c r="G42" s="19">
        <v>19000</v>
      </c>
      <c r="H42" s="19">
        <v>19285</v>
      </c>
      <c r="I42" s="19">
        <v>19574.29</v>
      </c>
    </row>
    <row r="43" spans="1:9" x14ac:dyDescent="0.2">
      <c r="A43" s="192">
        <v>31</v>
      </c>
      <c r="B43" s="192"/>
      <c r="C43" s="192"/>
      <c r="D43" s="79" t="s">
        <v>31</v>
      </c>
      <c r="E43" s="19">
        <v>0</v>
      </c>
      <c r="F43" s="19"/>
      <c r="G43" s="19"/>
      <c r="H43" s="19"/>
      <c r="I43" s="19"/>
    </row>
    <row r="44" spans="1:9" x14ac:dyDescent="0.2">
      <c r="A44" s="192">
        <v>32</v>
      </c>
      <c r="B44" s="192"/>
      <c r="C44" s="192"/>
      <c r="D44" s="79" t="s">
        <v>34</v>
      </c>
      <c r="E44" s="19">
        <v>5547.54</v>
      </c>
      <c r="F44" s="19">
        <v>15442.27</v>
      </c>
      <c r="G44" s="19">
        <v>19000</v>
      </c>
      <c r="H44" s="19">
        <v>19285</v>
      </c>
      <c r="I44" s="19">
        <v>19574.29</v>
      </c>
    </row>
    <row r="45" spans="1:9" ht="39.75" customHeight="1" x14ac:dyDescent="0.2">
      <c r="A45" s="195" t="s">
        <v>70</v>
      </c>
      <c r="B45" s="195"/>
      <c r="C45" s="195"/>
      <c r="D45" s="95" t="s">
        <v>17</v>
      </c>
      <c r="E45" s="19"/>
      <c r="F45" s="19"/>
      <c r="G45" s="19"/>
      <c r="H45" s="19"/>
      <c r="I45" s="19"/>
    </row>
    <row r="46" spans="1:9" x14ac:dyDescent="0.2">
      <c r="A46" s="191">
        <v>3</v>
      </c>
      <c r="B46" s="191"/>
      <c r="C46" s="191"/>
      <c r="D46" s="79" t="s">
        <v>30</v>
      </c>
      <c r="E46" s="19">
        <f>+E48</f>
        <v>0</v>
      </c>
      <c r="F46" s="19">
        <v>6500</v>
      </c>
      <c r="G46" s="19">
        <v>6800</v>
      </c>
      <c r="H46" s="19">
        <v>6902</v>
      </c>
      <c r="I46" s="19">
        <v>7005.54</v>
      </c>
    </row>
    <row r="47" spans="1:9" x14ac:dyDescent="0.2">
      <c r="A47" s="192">
        <v>31</v>
      </c>
      <c r="B47" s="192"/>
      <c r="C47" s="192"/>
      <c r="D47" s="79" t="s">
        <v>31</v>
      </c>
      <c r="E47" s="19">
        <v>0</v>
      </c>
      <c r="F47" s="19">
        <v>500</v>
      </c>
      <c r="G47" s="19">
        <v>500</v>
      </c>
      <c r="H47" s="19">
        <v>507.5</v>
      </c>
      <c r="I47" s="19">
        <v>515.11</v>
      </c>
    </row>
    <row r="48" spans="1:9" x14ac:dyDescent="0.2">
      <c r="A48" s="192">
        <v>32</v>
      </c>
      <c r="B48" s="192"/>
      <c r="C48" s="192"/>
      <c r="D48" s="79" t="s">
        <v>34</v>
      </c>
      <c r="E48" s="19">
        <v>0</v>
      </c>
      <c r="F48" s="19">
        <v>6000</v>
      </c>
      <c r="G48" s="19">
        <v>6300</v>
      </c>
      <c r="H48" s="19">
        <v>6394.5</v>
      </c>
      <c r="I48" s="19">
        <v>6490.43</v>
      </c>
    </row>
    <row r="49" spans="1:14" x14ac:dyDescent="0.2">
      <c r="A49" s="191">
        <v>4</v>
      </c>
      <c r="B49" s="191"/>
      <c r="C49" s="191"/>
      <c r="D49" s="160" t="s">
        <v>85</v>
      </c>
      <c r="E49" s="19"/>
      <c r="F49" s="19">
        <v>1000</v>
      </c>
      <c r="G49" s="19"/>
      <c r="H49" s="19"/>
      <c r="I49" s="19"/>
    </row>
    <row r="50" spans="1:14" x14ac:dyDescent="0.2">
      <c r="A50" s="192">
        <v>42</v>
      </c>
      <c r="B50" s="192"/>
      <c r="C50" s="192"/>
      <c r="D50" s="160" t="s">
        <v>85</v>
      </c>
      <c r="E50" s="19"/>
      <c r="F50" s="19">
        <v>1000</v>
      </c>
      <c r="G50" s="19"/>
      <c r="H50" s="19"/>
      <c r="I50" s="19"/>
    </row>
    <row r="51" spans="1:14" ht="37.5" customHeight="1" x14ac:dyDescent="0.2">
      <c r="A51" s="195" t="s">
        <v>109</v>
      </c>
      <c r="B51" s="195"/>
      <c r="C51" s="195"/>
      <c r="D51" s="87" t="s">
        <v>110</v>
      </c>
      <c r="E51" s="19"/>
      <c r="F51" s="19"/>
      <c r="G51" s="19"/>
      <c r="H51" s="19"/>
      <c r="I51" s="19"/>
    </row>
    <row r="52" spans="1:14" x14ac:dyDescent="0.2">
      <c r="A52" s="191">
        <v>3</v>
      </c>
      <c r="B52" s="191"/>
      <c r="C52" s="191"/>
      <c r="D52" s="79" t="s">
        <v>30</v>
      </c>
      <c r="E52" s="19">
        <v>0</v>
      </c>
      <c r="F52" s="19">
        <v>1000</v>
      </c>
      <c r="G52" s="19">
        <v>1000</v>
      </c>
      <c r="H52" s="19">
        <v>1015</v>
      </c>
      <c r="I52" s="19">
        <v>1030.23</v>
      </c>
    </row>
    <row r="53" spans="1:14" x14ac:dyDescent="0.2">
      <c r="A53" s="192">
        <v>31</v>
      </c>
      <c r="B53" s="192"/>
      <c r="C53" s="192"/>
      <c r="D53" s="79" t="s">
        <v>31</v>
      </c>
      <c r="E53" s="19">
        <v>0</v>
      </c>
      <c r="F53" s="19"/>
      <c r="G53" s="19"/>
      <c r="H53" s="19"/>
      <c r="I53" s="19"/>
    </row>
    <row r="54" spans="1:14" ht="27.6" hidden="1" customHeight="1" x14ac:dyDescent="0.2">
      <c r="A54" s="192">
        <v>32</v>
      </c>
      <c r="B54" s="192"/>
      <c r="C54" s="192"/>
      <c r="D54" s="79" t="s">
        <v>34</v>
      </c>
      <c r="E54" s="19"/>
      <c r="F54" s="19"/>
      <c r="G54" s="19"/>
      <c r="H54" s="19"/>
      <c r="I54" s="19"/>
    </row>
    <row r="55" spans="1:14" x14ac:dyDescent="0.2">
      <c r="A55" s="98">
        <v>32</v>
      </c>
      <c r="B55" s="91"/>
      <c r="C55" s="92"/>
      <c r="D55" s="79" t="s">
        <v>34</v>
      </c>
      <c r="E55" s="19">
        <v>0</v>
      </c>
      <c r="F55" s="19">
        <v>1000</v>
      </c>
      <c r="G55" s="19">
        <v>1000</v>
      </c>
      <c r="H55" s="19">
        <v>1015</v>
      </c>
      <c r="I55" s="19">
        <v>1030.23</v>
      </c>
    </row>
    <row r="56" spans="1:14" ht="33.75" customHeight="1" x14ac:dyDescent="0.2">
      <c r="A56" s="195" t="s">
        <v>91</v>
      </c>
      <c r="B56" s="195"/>
      <c r="C56" s="195"/>
      <c r="D56" s="95" t="s">
        <v>92</v>
      </c>
      <c r="E56" s="19"/>
      <c r="F56" s="19"/>
      <c r="G56" s="19"/>
      <c r="H56" s="19"/>
      <c r="I56" s="19"/>
    </row>
    <row r="57" spans="1:14" x14ac:dyDescent="0.2">
      <c r="A57" s="191">
        <v>3</v>
      </c>
      <c r="B57" s="191"/>
      <c r="C57" s="191"/>
      <c r="D57" s="79" t="s">
        <v>30</v>
      </c>
      <c r="E57" s="19">
        <v>2292.7600000000002</v>
      </c>
      <c r="F57" s="19">
        <v>2600</v>
      </c>
      <c r="G57" s="19">
        <v>3000</v>
      </c>
      <c r="H57" s="19">
        <v>3045</v>
      </c>
      <c r="I57" s="19">
        <v>3090.68</v>
      </c>
    </row>
    <row r="58" spans="1:14" x14ac:dyDescent="0.2">
      <c r="A58" s="192">
        <v>32</v>
      </c>
      <c r="B58" s="192"/>
      <c r="C58" s="192"/>
      <c r="D58" s="79" t="s">
        <v>34</v>
      </c>
      <c r="E58" s="19">
        <v>2292.7600000000002</v>
      </c>
      <c r="F58" s="19">
        <v>2600</v>
      </c>
      <c r="G58" s="19">
        <v>3000</v>
      </c>
      <c r="H58" s="19">
        <v>3045</v>
      </c>
      <c r="I58" s="19">
        <v>3090.68</v>
      </c>
      <c r="N58" s="93"/>
    </row>
    <row r="59" spans="1:14" ht="37.5" customHeight="1" x14ac:dyDescent="0.2">
      <c r="A59" s="195" t="s">
        <v>79</v>
      </c>
      <c r="B59" s="195"/>
      <c r="C59" s="195"/>
      <c r="D59" s="87" t="s">
        <v>80</v>
      </c>
      <c r="E59" s="19"/>
      <c r="F59" s="19"/>
      <c r="G59" s="19"/>
      <c r="H59" s="19"/>
      <c r="I59" s="19"/>
    </row>
    <row r="60" spans="1:14" x14ac:dyDescent="0.2">
      <c r="A60" s="191">
        <v>4</v>
      </c>
      <c r="B60" s="191"/>
      <c r="C60" s="191"/>
      <c r="D60" s="79" t="s">
        <v>85</v>
      </c>
      <c r="E60" s="19">
        <v>0</v>
      </c>
      <c r="F60" s="19"/>
      <c r="G60" s="19"/>
      <c r="H60" s="19"/>
      <c r="I60" s="19"/>
    </row>
    <row r="61" spans="1:14" x14ac:dyDescent="0.2">
      <c r="A61" s="192">
        <v>42</v>
      </c>
      <c r="B61" s="192"/>
      <c r="C61" s="192"/>
      <c r="D61" s="79" t="s">
        <v>85</v>
      </c>
      <c r="E61" s="19">
        <v>0</v>
      </c>
      <c r="F61" s="19"/>
      <c r="G61" s="19"/>
      <c r="H61" s="19"/>
      <c r="I61" s="19"/>
    </row>
    <row r="62" spans="1:14" ht="22.5" customHeight="1" x14ac:dyDescent="0.2">
      <c r="A62" s="188" t="s">
        <v>83</v>
      </c>
      <c r="B62" s="189"/>
      <c r="C62" s="190"/>
      <c r="D62" s="95" t="s">
        <v>84</v>
      </c>
      <c r="E62" s="19"/>
      <c r="F62" s="19"/>
      <c r="G62" s="19"/>
      <c r="H62" s="19"/>
      <c r="I62" s="19"/>
    </row>
    <row r="63" spans="1:14" ht="51" customHeight="1" x14ac:dyDescent="0.2">
      <c r="A63" s="191">
        <v>4</v>
      </c>
      <c r="B63" s="191"/>
      <c r="C63" s="191"/>
      <c r="D63" s="79" t="s">
        <v>85</v>
      </c>
      <c r="E63" s="19">
        <v>291.20999999999998</v>
      </c>
      <c r="F63" s="19">
        <v>156.32</v>
      </c>
      <c r="G63" s="19">
        <v>50</v>
      </c>
      <c r="H63" s="19">
        <v>50.75</v>
      </c>
      <c r="I63" s="19">
        <v>51.51</v>
      </c>
    </row>
    <row r="64" spans="1:14" ht="51.75" customHeight="1" x14ac:dyDescent="0.2">
      <c r="A64" s="192">
        <v>42</v>
      </c>
      <c r="B64" s="192"/>
      <c r="C64" s="192"/>
      <c r="D64" s="79" t="s">
        <v>85</v>
      </c>
      <c r="E64" s="19">
        <v>291.20999999999998</v>
      </c>
      <c r="F64" s="19">
        <v>156.32</v>
      </c>
      <c r="G64" s="19">
        <v>50</v>
      </c>
      <c r="H64" s="19">
        <v>50.75</v>
      </c>
      <c r="I64" s="19">
        <v>51.51</v>
      </c>
    </row>
    <row r="65" spans="1:16" ht="34.5" customHeight="1" x14ac:dyDescent="0.2">
      <c r="A65" s="195" t="s">
        <v>70</v>
      </c>
      <c r="B65" s="195"/>
      <c r="C65" s="195"/>
      <c r="D65" s="95" t="s">
        <v>17</v>
      </c>
      <c r="E65" s="19"/>
      <c r="F65" s="19"/>
      <c r="G65" s="19"/>
      <c r="H65" s="19"/>
      <c r="I65" s="19"/>
    </row>
    <row r="66" spans="1:16" ht="47.25" customHeight="1" x14ac:dyDescent="0.2">
      <c r="A66" s="191">
        <v>4</v>
      </c>
      <c r="B66" s="191"/>
      <c r="C66" s="191"/>
      <c r="D66" s="79" t="s">
        <v>39</v>
      </c>
      <c r="E66" s="19">
        <f>+E67</f>
        <v>618.91999999999996</v>
      </c>
      <c r="F66" s="19"/>
      <c r="G66" s="19"/>
      <c r="H66" s="19"/>
      <c r="I66" s="19"/>
    </row>
    <row r="67" spans="1:16" ht="47.25" customHeight="1" x14ac:dyDescent="0.2">
      <c r="A67" s="192">
        <v>42</v>
      </c>
      <c r="B67" s="192"/>
      <c r="C67" s="192"/>
      <c r="D67" s="79" t="s">
        <v>68</v>
      </c>
      <c r="E67" s="19">
        <v>618.91999999999996</v>
      </c>
      <c r="F67" s="19"/>
      <c r="G67" s="19"/>
      <c r="H67" s="19"/>
      <c r="I67" s="19"/>
    </row>
    <row r="68" spans="1:16" ht="45.6" customHeight="1" x14ac:dyDescent="0.25">
      <c r="A68" s="196" t="s">
        <v>86</v>
      </c>
      <c r="B68" s="197"/>
      <c r="C68" s="198"/>
      <c r="D68" s="86" t="s">
        <v>87</v>
      </c>
      <c r="E68" s="116">
        <f>+E70</f>
        <v>1143.3699999999999</v>
      </c>
      <c r="F68" s="88">
        <v>0</v>
      </c>
      <c r="G68" s="88"/>
      <c r="H68" s="88"/>
      <c r="I68" s="89"/>
    </row>
    <row r="69" spans="1:16" ht="26.85" customHeight="1" x14ac:dyDescent="0.2">
      <c r="A69" s="195" t="s">
        <v>75</v>
      </c>
      <c r="B69" s="195"/>
      <c r="C69" s="195"/>
      <c r="D69" s="87" t="s">
        <v>88</v>
      </c>
      <c r="E69" s="19"/>
      <c r="F69" s="19"/>
      <c r="G69" s="19"/>
      <c r="H69" s="19"/>
      <c r="I69" s="19"/>
    </row>
    <row r="70" spans="1:16" x14ac:dyDescent="0.2">
      <c r="A70" s="96">
        <v>3</v>
      </c>
      <c r="B70" s="97"/>
      <c r="C70" s="79"/>
      <c r="D70" s="79" t="s">
        <v>30</v>
      </c>
      <c r="E70" s="19">
        <f>+E71+E72</f>
        <v>1143.3699999999999</v>
      </c>
      <c r="F70" s="19">
        <v>0</v>
      </c>
      <c r="G70" s="19"/>
      <c r="H70" s="19"/>
      <c r="I70" s="19"/>
    </row>
    <row r="71" spans="1:16" x14ac:dyDescent="0.2">
      <c r="A71" s="90">
        <v>31</v>
      </c>
      <c r="B71" s="97"/>
      <c r="C71" s="79"/>
      <c r="D71" s="79" t="s">
        <v>31</v>
      </c>
      <c r="E71" s="19">
        <v>0</v>
      </c>
      <c r="F71" s="19"/>
      <c r="G71" s="19"/>
      <c r="H71" s="19"/>
      <c r="I71" s="19"/>
    </row>
    <row r="72" spans="1:16" x14ac:dyDescent="0.2">
      <c r="A72" s="90">
        <v>32</v>
      </c>
      <c r="B72" s="91"/>
      <c r="C72" s="92"/>
      <c r="D72" s="79" t="s">
        <v>34</v>
      </c>
      <c r="E72" s="19">
        <v>1143.3699999999999</v>
      </c>
      <c r="F72" s="19">
        <v>0</v>
      </c>
      <c r="G72" s="19"/>
      <c r="H72" s="19"/>
      <c r="I72" s="19"/>
    </row>
    <row r="73" spans="1:16" s="101" customFormat="1" ht="26.85" customHeight="1" x14ac:dyDescent="0.25">
      <c r="A73" s="199" t="s">
        <v>146</v>
      </c>
      <c r="B73" s="199"/>
      <c r="C73" s="199"/>
      <c r="D73" s="99" t="s">
        <v>147</v>
      </c>
      <c r="E73" s="116">
        <v>9400.02</v>
      </c>
      <c r="F73" s="100">
        <v>0</v>
      </c>
      <c r="G73" s="100"/>
      <c r="H73" s="100"/>
      <c r="I73" s="100"/>
      <c r="J73" s="82"/>
      <c r="K73" s="82"/>
      <c r="L73" s="82"/>
      <c r="M73" s="82"/>
      <c r="N73" s="82"/>
      <c r="O73" s="82"/>
      <c r="P73" s="82"/>
    </row>
    <row r="74" spans="1:16" x14ac:dyDescent="0.2">
      <c r="A74" s="96">
        <v>3</v>
      </c>
      <c r="B74" s="97"/>
      <c r="C74" s="79"/>
      <c r="D74" s="79" t="s">
        <v>30</v>
      </c>
      <c r="E74" s="19">
        <v>9400.02</v>
      </c>
      <c r="F74" s="19"/>
      <c r="G74" s="19"/>
      <c r="H74" s="19"/>
      <c r="I74" s="19"/>
    </row>
    <row r="75" spans="1:16" x14ac:dyDescent="0.2">
      <c r="A75" s="90">
        <v>37</v>
      </c>
      <c r="B75" s="102"/>
      <c r="C75" s="103"/>
      <c r="D75" s="79" t="s">
        <v>148</v>
      </c>
      <c r="E75" s="19">
        <v>9400.02</v>
      </c>
      <c r="F75" s="19">
        <v>0</v>
      </c>
      <c r="G75" s="19"/>
      <c r="H75" s="19"/>
      <c r="I75" s="19"/>
    </row>
    <row r="76" spans="1:16" ht="42.75" customHeight="1" x14ac:dyDescent="0.25">
      <c r="A76" s="199" t="s">
        <v>112</v>
      </c>
      <c r="B76" s="199"/>
      <c r="C76" s="199"/>
      <c r="D76" s="99" t="s">
        <v>115</v>
      </c>
      <c r="E76" s="116">
        <f>SUM(E78:E80)</f>
        <v>752.13</v>
      </c>
      <c r="F76" s="100">
        <v>0</v>
      </c>
      <c r="G76" s="100"/>
      <c r="H76" s="100"/>
      <c r="I76" s="19"/>
    </row>
    <row r="77" spans="1:16" x14ac:dyDescent="0.2">
      <c r="A77" s="203" t="s">
        <v>75</v>
      </c>
      <c r="B77" s="203"/>
      <c r="C77" s="203"/>
      <c r="D77" s="87" t="s">
        <v>88</v>
      </c>
      <c r="E77" s="104">
        <v>0</v>
      </c>
      <c r="F77" s="104"/>
      <c r="G77" s="104"/>
      <c r="H77" s="104"/>
      <c r="I77" s="100"/>
    </row>
    <row r="78" spans="1:16" x14ac:dyDescent="0.2">
      <c r="A78" s="96">
        <v>3</v>
      </c>
      <c r="B78" s="97"/>
      <c r="C78" s="79"/>
      <c r="D78" s="79" t="s">
        <v>30</v>
      </c>
      <c r="E78" s="19">
        <v>0</v>
      </c>
      <c r="F78" s="19">
        <v>0</v>
      </c>
      <c r="G78" s="19"/>
      <c r="H78" s="19"/>
      <c r="I78" s="104"/>
    </row>
    <row r="79" spans="1:16" ht="42.75" customHeight="1" x14ac:dyDescent="0.2">
      <c r="A79" s="90">
        <v>31</v>
      </c>
      <c r="B79" s="97"/>
      <c r="C79" s="79"/>
      <c r="D79" s="79" t="s">
        <v>31</v>
      </c>
      <c r="E79" s="19">
        <v>0</v>
      </c>
      <c r="F79" s="19"/>
      <c r="G79" s="19"/>
      <c r="H79" s="19"/>
      <c r="I79" s="19"/>
    </row>
    <row r="80" spans="1:16" x14ac:dyDescent="0.2">
      <c r="A80" s="90">
        <v>32</v>
      </c>
      <c r="B80" s="91"/>
      <c r="C80" s="92"/>
      <c r="D80" s="79" t="s">
        <v>34</v>
      </c>
      <c r="E80" s="19">
        <v>752.13</v>
      </c>
      <c r="F80" s="19">
        <v>0</v>
      </c>
      <c r="G80" s="19"/>
      <c r="H80" s="19"/>
      <c r="I80" s="19"/>
    </row>
    <row r="81" spans="1:9" ht="15" x14ac:dyDescent="0.25">
      <c r="A81" s="199" t="s">
        <v>113</v>
      </c>
      <c r="B81" s="199"/>
      <c r="C81" s="199"/>
      <c r="D81" s="99" t="s">
        <v>119</v>
      </c>
      <c r="E81" s="116">
        <f>+E83</f>
        <v>1340.68</v>
      </c>
      <c r="F81" s="100">
        <v>0</v>
      </c>
      <c r="G81" s="100"/>
      <c r="H81" s="100"/>
      <c r="I81" s="19"/>
    </row>
    <row r="82" spans="1:9" ht="42.75" customHeight="1" x14ac:dyDescent="0.2">
      <c r="A82" s="203" t="s">
        <v>70</v>
      </c>
      <c r="B82" s="203"/>
      <c r="C82" s="203"/>
      <c r="D82" s="109" t="s">
        <v>76</v>
      </c>
      <c r="E82" s="110"/>
      <c r="F82" s="110"/>
      <c r="G82" s="110"/>
      <c r="H82" s="110"/>
      <c r="I82" s="100"/>
    </row>
    <row r="83" spans="1:9" x14ac:dyDescent="0.2">
      <c r="A83" s="195">
        <v>3</v>
      </c>
      <c r="B83" s="195"/>
      <c r="C83" s="195"/>
      <c r="D83" s="79" t="s">
        <v>30</v>
      </c>
      <c r="E83" s="19">
        <f>+E84</f>
        <v>1340.68</v>
      </c>
      <c r="F83" s="19"/>
      <c r="G83" s="19"/>
      <c r="H83" s="19"/>
      <c r="I83" s="110"/>
    </row>
    <row r="84" spans="1:9" x14ac:dyDescent="0.2">
      <c r="A84" s="90">
        <v>32</v>
      </c>
      <c r="B84" s="102"/>
      <c r="C84" s="103"/>
      <c r="D84" s="79" t="s">
        <v>34</v>
      </c>
      <c r="E84" s="19">
        <v>1340.68</v>
      </c>
      <c r="F84" s="19">
        <v>0</v>
      </c>
      <c r="G84" s="19"/>
      <c r="H84" s="19"/>
      <c r="I84" s="19"/>
    </row>
    <row r="85" spans="1:9" ht="15" customHeight="1" x14ac:dyDescent="0.25">
      <c r="A85" s="199" t="s">
        <v>149</v>
      </c>
      <c r="B85" s="199"/>
      <c r="C85" s="199"/>
      <c r="D85" s="99" t="s">
        <v>150</v>
      </c>
      <c r="E85" s="116">
        <f>+E87</f>
        <v>3500</v>
      </c>
      <c r="F85" s="100">
        <f>SUM(F88,F91)</f>
        <v>5348.5</v>
      </c>
      <c r="G85" s="100"/>
      <c r="H85" s="100"/>
      <c r="I85" s="19"/>
    </row>
    <row r="86" spans="1:9" ht="12.75" customHeight="1" x14ac:dyDescent="0.2">
      <c r="A86" s="195" t="s">
        <v>91</v>
      </c>
      <c r="B86" s="195"/>
      <c r="C86" s="195"/>
      <c r="D86" s="95" t="s">
        <v>92</v>
      </c>
      <c r="E86" s="19"/>
      <c r="F86" s="19"/>
      <c r="G86" s="19"/>
      <c r="H86" s="19"/>
      <c r="I86" s="19"/>
    </row>
    <row r="87" spans="1:9" x14ac:dyDescent="0.2">
      <c r="A87" s="191">
        <v>3</v>
      </c>
      <c r="B87" s="191"/>
      <c r="C87" s="191"/>
      <c r="D87" s="127" t="s">
        <v>30</v>
      </c>
      <c r="E87" s="19">
        <v>3500</v>
      </c>
      <c r="F87" s="19">
        <v>3500</v>
      </c>
      <c r="G87" s="19">
        <f>SUM(G88:G89)</f>
        <v>7150</v>
      </c>
      <c r="H87" s="19">
        <f>SUM(H88:H89)</f>
        <v>7257.25</v>
      </c>
      <c r="I87" s="19">
        <f>SUM(I88:I89)</f>
        <v>7366.1100000000006</v>
      </c>
    </row>
    <row r="88" spans="1:9" x14ac:dyDescent="0.2">
      <c r="A88" s="192">
        <v>31</v>
      </c>
      <c r="B88" s="192"/>
      <c r="C88" s="192"/>
      <c r="D88" s="127" t="s">
        <v>34</v>
      </c>
      <c r="E88" s="19">
        <v>3500</v>
      </c>
      <c r="F88" s="19">
        <v>3500</v>
      </c>
      <c r="G88" s="19">
        <v>1000</v>
      </c>
      <c r="H88" s="19">
        <v>1015</v>
      </c>
      <c r="I88" s="19">
        <v>1030.23</v>
      </c>
    </row>
    <row r="89" spans="1:9" x14ac:dyDescent="0.2">
      <c r="A89" s="200">
        <v>32</v>
      </c>
      <c r="B89" s="201"/>
      <c r="C89" s="202"/>
      <c r="D89" s="160"/>
      <c r="E89" s="19"/>
      <c r="F89" s="19"/>
      <c r="G89" s="19">
        <v>6150</v>
      </c>
      <c r="H89" s="19">
        <v>6242.25</v>
      </c>
      <c r="I89" s="19">
        <v>6335.88</v>
      </c>
    </row>
    <row r="90" spans="1:9" x14ac:dyDescent="0.2">
      <c r="A90" s="195" t="s">
        <v>83</v>
      </c>
      <c r="B90" s="195"/>
      <c r="C90" s="195"/>
      <c r="D90" s="95" t="s">
        <v>84</v>
      </c>
      <c r="E90" s="19"/>
      <c r="F90" s="19"/>
      <c r="G90" s="19"/>
      <c r="H90" s="19"/>
      <c r="I90" s="19"/>
    </row>
    <row r="91" spans="1:9" x14ac:dyDescent="0.2">
      <c r="A91" s="191">
        <v>3</v>
      </c>
      <c r="B91" s="191"/>
      <c r="C91" s="191"/>
      <c r="D91" s="160" t="s">
        <v>30</v>
      </c>
      <c r="E91" s="19"/>
      <c r="F91" s="19">
        <v>1848.5</v>
      </c>
      <c r="G91" s="19"/>
      <c r="H91" s="19"/>
      <c r="I91" s="19"/>
    </row>
    <row r="92" spans="1:9" x14ac:dyDescent="0.2">
      <c r="A92" s="192">
        <v>31</v>
      </c>
      <c r="B92" s="192"/>
      <c r="C92" s="192"/>
      <c r="D92" s="160" t="s">
        <v>31</v>
      </c>
      <c r="E92" s="19"/>
      <c r="F92" s="19">
        <v>1000</v>
      </c>
      <c r="G92" s="19"/>
      <c r="H92" s="19"/>
      <c r="I92" s="19"/>
    </row>
    <row r="93" spans="1:9" x14ac:dyDescent="0.2">
      <c r="A93" s="200">
        <v>32</v>
      </c>
      <c r="B93" s="201"/>
      <c r="C93" s="202"/>
      <c r="D93" s="160" t="s">
        <v>34</v>
      </c>
      <c r="E93" s="19"/>
      <c r="F93" s="19">
        <v>848.5</v>
      </c>
      <c r="G93" s="19"/>
      <c r="H93" s="19"/>
      <c r="I93" s="19"/>
    </row>
    <row r="94" spans="1:9" ht="49.5" customHeight="1" x14ac:dyDescent="0.2">
      <c r="A94" s="212" t="s">
        <v>151</v>
      </c>
      <c r="B94" s="212"/>
      <c r="C94" s="212"/>
      <c r="D94" s="84" t="s">
        <v>152</v>
      </c>
      <c r="E94" s="85"/>
      <c r="F94" s="85"/>
      <c r="G94" s="85"/>
      <c r="H94" s="85"/>
      <c r="I94" s="85"/>
    </row>
    <row r="95" spans="1:9" ht="15" customHeight="1" x14ac:dyDescent="0.25">
      <c r="A95" s="199" t="s">
        <v>153</v>
      </c>
      <c r="B95" s="199"/>
      <c r="C95" s="199"/>
      <c r="D95" s="99" t="s">
        <v>154</v>
      </c>
      <c r="E95" s="116">
        <f>+E128+SUM(E97,E100,E103,E109,E112,E119,E122)</f>
        <v>3343928.8899999997</v>
      </c>
      <c r="F95" s="100">
        <f>SUM(F97,F100,F103,F106,F109,F117,F119)</f>
        <v>6578427.7300000004</v>
      </c>
      <c r="G95" s="100">
        <f>SUM(G97,G109,G117)</f>
        <v>250300</v>
      </c>
      <c r="H95" s="100"/>
      <c r="I95" s="19"/>
    </row>
    <row r="96" spans="1:9" ht="15" customHeight="1" x14ac:dyDescent="0.25">
      <c r="A96" s="195" t="s">
        <v>75</v>
      </c>
      <c r="B96" s="195"/>
      <c r="C96" s="195"/>
      <c r="D96" s="128" t="s">
        <v>88</v>
      </c>
      <c r="E96" s="143"/>
      <c r="F96" s="144"/>
      <c r="G96" s="144"/>
      <c r="H96" s="144"/>
      <c r="I96" s="136"/>
    </row>
    <row r="97" spans="1:9" ht="15" customHeight="1" x14ac:dyDescent="0.25">
      <c r="A97" s="191">
        <v>3</v>
      </c>
      <c r="B97" s="191"/>
      <c r="C97" s="191"/>
      <c r="D97" s="127" t="s">
        <v>30</v>
      </c>
      <c r="E97" s="145">
        <v>23850.65</v>
      </c>
      <c r="F97" s="144">
        <v>29489.9</v>
      </c>
      <c r="G97" s="144">
        <f>SUM(G98:G99)</f>
        <v>44300</v>
      </c>
      <c r="H97" s="144"/>
      <c r="I97" s="136"/>
    </row>
    <row r="98" spans="1:9" ht="15" customHeight="1" x14ac:dyDescent="0.25">
      <c r="A98" s="192">
        <v>31</v>
      </c>
      <c r="B98" s="192"/>
      <c r="C98" s="192"/>
      <c r="D98" s="127" t="s">
        <v>31</v>
      </c>
      <c r="E98" s="145">
        <v>23850.65</v>
      </c>
      <c r="F98" s="144">
        <v>29489.9</v>
      </c>
      <c r="G98" s="144">
        <v>30300</v>
      </c>
      <c r="H98" s="144"/>
      <c r="I98" s="136"/>
    </row>
    <row r="99" spans="1:9" ht="15" customHeight="1" x14ac:dyDescent="0.25">
      <c r="A99" s="200">
        <v>32</v>
      </c>
      <c r="B99" s="201"/>
      <c r="C99" s="202"/>
      <c r="D99" s="160" t="s">
        <v>34</v>
      </c>
      <c r="E99" s="145"/>
      <c r="F99" s="144"/>
      <c r="G99" s="144">
        <v>14000</v>
      </c>
      <c r="H99" s="144"/>
      <c r="I99" s="136"/>
    </row>
    <row r="100" spans="1:9" ht="15" customHeight="1" x14ac:dyDescent="0.25">
      <c r="A100" s="200">
        <v>4</v>
      </c>
      <c r="B100" s="201"/>
      <c r="C100" s="202"/>
      <c r="D100" s="127" t="s">
        <v>68</v>
      </c>
      <c r="E100" s="145">
        <v>492419.96</v>
      </c>
      <c r="F100" s="144">
        <v>992341.79</v>
      </c>
      <c r="G100" s="144"/>
      <c r="H100" s="144"/>
      <c r="I100" s="136"/>
    </row>
    <row r="101" spans="1:9" ht="15" customHeight="1" x14ac:dyDescent="0.25">
      <c r="A101" s="200">
        <v>45</v>
      </c>
      <c r="B101" s="201"/>
      <c r="C101" s="202"/>
      <c r="D101" s="127" t="s">
        <v>155</v>
      </c>
      <c r="E101" s="145">
        <v>492419.96</v>
      </c>
      <c r="F101" s="144">
        <v>992341.79</v>
      </c>
      <c r="G101" s="144"/>
      <c r="H101" s="144"/>
      <c r="I101" s="136"/>
    </row>
    <row r="102" spans="1:9" ht="15" customHeight="1" x14ac:dyDescent="0.25">
      <c r="A102" s="195" t="s">
        <v>156</v>
      </c>
      <c r="B102" s="195"/>
      <c r="C102" s="195"/>
      <c r="D102" s="128" t="s">
        <v>138</v>
      </c>
      <c r="E102" s="145"/>
      <c r="F102" s="144"/>
      <c r="G102" s="144"/>
      <c r="H102" s="144"/>
      <c r="I102" s="136"/>
    </row>
    <row r="103" spans="1:9" ht="15" customHeight="1" x14ac:dyDescent="0.25">
      <c r="A103" s="200">
        <v>4</v>
      </c>
      <c r="B103" s="201"/>
      <c r="C103" s="202"/>
      <c r="D103" s="127" t="s">
        <v>68</v>
      </c>
      <c r="E103" s="145">
        <v>300000</v>
      </c>
      <c r="F103" s="144">
        <v>2373885.81</v>
      </c>
      <c r="G103" s="144"/>
      <c r="H103" s="144"/>
      <c r="I103" s="136"/>
    </row>
    <row r="104" spans="1:9" ht="15" customHeight="1" x14ac:dyDescent="0.25">
      <c r="A104" s="200">
        <v>45</v>
      </c>
      <c r="B104" s="201"/>
      <c r="C104" s="202"/>
      <c r="D104" s="127" t="s">
        <v>155</v>
      </c>
      <c r="E104" s="145">
        <v>300000</v>
      </c>
      <c r="F104" s="144">
        <v>2373885.81</v>
      </c>
      <c r="G104" s="144"/>
      <c r="H104" s="144"/>
      <c r="I104" s="136"/>
    </row>
    <row r="105" spans="1:9" ht="15" customHeight="1" x14ac:dyDescent="0.25">
      <c r="A105" s="195" t="s">
        <v>170</v>
      </c>
      <c r="B105" s="195"/>
      <c r="C105" s="195"/>
      <c r="D105" s="161" t="s">
        <v>171</v>
      </c>
      <c r="E105" s="145"/>
      <c r="F105" s="144"/>
      <c r="G105" s="144"/>
      <c r="H105" s="144"/>
      <c r="I105" s="136"/>
    </row>
    <row r="106" spans="1:9" ht="15" customHeight="1" x14ac:dyDescent="0.25">
      <c r="A106" s="200">
        <v>4</v>
      </c>
      <c r="B106" s="201"/>
      <c r="C106" s="202"/>
      <c r="D106" s="160" t="s">
        <v>68</v>
      </c>
      <c r="E106" s="145"/>
      <c r="F106" s="144">
        <v>1255595.74</v>
      </c>
      <c r="G106" s="144"/>
      <c r="H106" s="144"/>
      <c r="I106" s="136"/>
    </row>
    <row r="107" spans="1:9" ht="15" customHeight="1" x14ac:dyDescent="0.25">
      <c r="A107" s="200">
        <v>45</v>
      </c>
      <c r="B107" s="201"/>
      <c r="C107" s="202"/>
      <c r="D107" s="160" t="s">
        <v>155</v>
      </c>
      <c r="E107" s="145"/>
      <c r="F107" s="144">
        <v>1255595.74</v>
      </c>
      <c r="G107" s="144"/>
      <c r="H107" s="144"/>
      <c r="I107" s="136"/>
    </row>
    <row r="108" spans="1:9" ht="15" customHeight="1" x14ac:dyDescent="0.25">
      <c r="A108" s="195" t="s">
        <v>83</v>
      </c>
      <c r="B108" s="195"/>
      <c r="C108" s="195"/>
      <c r="D108" s="128" t="s">
        <v>84</v>
      </c>
      <c r="E108" s="145"/>
      <c r="F108" s="144"/>
      <c r="G108" s="144"/>
      <c r="H108" s="144"/>
      <c r="I108" s="136"/>
    </row>
    <row r="109" spans="1:9" ht="15" customHeight="1" x14ac:dyDescent="0.25">
      <c r="A109" s="191">
        <v>3</v>
      </c>
      <c r="B109" s="191"/>
      <c r="C109" s="191"/>
      <c r="D109" s="127" t="s">
        <v>30</v>
      </c>
      <c r="E109" s="145">
        <v>217423.02</v>
      </c>
      <c r="F109" s="144">
        <v>23746.09</v>
      </c>
      <c r="G109" s="144">
        <v>6000</v>
      </c>
      <c r="H109" s="144"/>
      <c r="I109" s="136"/>
    </row>
    <row r="110" spans="1:9" ht="15" customHeight="1" x14ac:dyDescent="0.25">
      <c r="A110" s="200">
        <v>32</v>
      </c>
      <c r="B110" s="201"/>
      <c r="C110" s="202"/>
      <c r="D110" s="127" t="s">
        <v>34</v>
      </c>
      <c r="E110" s="145">
        <v>26924.1</v>
      </c>
      <c r="F110" s="144">
        <v>23746.09</v>
      </c>
      <c r="G110" s="144">
        <v>6000</v>
      </c>
      <c r="H110" s="144"/>
      <c r="I110" s="136"/>
    </row>
    <row r="111" spans="1:9" ht="15" customHeight="1" x14ac:dyDescent="0.25">
      <c r="A111" s="192">
        <v>36</v>
      </c>
      <c r="B111" s="192"/>
      <c r="C111" s="192"/>
      <c r="D111" s="127" t="s">
        <v>157</v>
      </c>
      <c r="E111" s="145">
        <v>190498.92</v>
      </c>
      <c r="F111" s="144"/>
      <c r="G111" s="144"/>
      <c r="H111" s="144"/>
      <c r="I111" s="136"/>
    </row>
    <row r="112" spans="1:9" ht="15" customHeight="1" x14ac:dyDescent="0.25">
      <c r="A112" s="200">
        <v>4</v>
      </c>
      <c r="B112" s="201"/>
      <c r="C112" s="202"/>
      <c r="D112" s="127" t="s">
        <v>68</v>
      </c>
      <c r="E112" s="145">
        <v>83186.44</v>
      </c>
      <c r="F112" s="144"/>
      <c r="G112" s="144"/>
      <c r="H112" s="144"/>
      <c r="I112" s="136"/>
    </row>
    <row r="113" spans="1:16" ht="15" customHeight="1" x14ac:dyDescent="0.25">
      <c r="A113" s="200">
        <v>42</v>
      </c>
      <c r="B113" s="201"/>
      <c r="C113" s="202"/>
      <c r="D113" s="127" t="s">
        <v>143</v>
      </c>
      <c r="E113" s="145">
        <v>17277.240000000002</v>
      </c>
      <c r="F113" s="144"/>
      <c r="G113" s="144"/>
      <c r="H113" s="144"/>
      <c r="I113" s="136"/>
    </row>
    <row r="114" spans="1:16" ht="15" customHeight="1" x14ac:dyDescent="0.25">
      <c r="A114" s="200">
        <v>45</v>
      </c>
      <c r="B114" s="201"/>
      <c r="C114" s="202"/>
      <c r="D114" s="127" t="s">
        <v>155</v>
      </c>
      <c r="E114" s="145">
        <v>65909.2</v>
      </c>
      <c r="F114" s="144"/>
      <c r="G114" s="144"/>
      <c r="H114" s="144"/>
      <c r="I114" s="136"/>
    </row>
    <row r="115" spans="1:16" ht="15" customHeight="1" x14ac:dyDescent="0.25">
      <c r="A115" s="195" t="s">
        <v>70</v>
      </c>
      <c r="B115" s="195"/>
      <c r="C115" s="195"/>
      <c r="D115" s="128" t="s">
        <v>158</v>
      </c>
      <c r="E115" s="145"/>
      <c r="F115" s="144"/>
      <c r="G115" s="144"/>
      <c r="H115" s="144"/>
      <c r="I115" s="136"/>
    </row>
    <row r="116" spans="1:16" ht="15" customHeight="1" x14ac:dyDescent="0.25">
      <c r="A116" s="200">
        <v>4</v>
      </c>
      <c r="B116" s="201"/>
      <c r="C116" s="202"/>
      <c r="D116" s="127" t="s">
        <v>68</v>
      </c>
      <c r="E116" s="145">
        <v>0</v>
      </c>
      <c r="F116" s="144"/>
      <c r="G116" s="144"/>
      <c r="H116" s="144"/>
      <c r="I116" s="136"/>
    </row>
    <row r="117" spans="1:16" ht="15" customHeight="1" x14ac:dyDescent="0.25">
      <c r="A117" s="200">
        <v>45</v>
      </c>
      <c r="B117" s="201"/>
      <c r="C117" s="202"/>
      <c r="D117" s="127" t="s">
        <v>155</v>
      </c>
      <c r="E117" s="145">
        <v>0</v>
      </c>
      <c r="F117" s="144">
        <v>1598368.4</v>
      </c>
      <c r="G117" s="144">
        <v>200000</v>
      </c>
      <c r="H117" s="144"/>
      <c r="I117" s="136"/>
    </row>
    <row r="118" spans="1:16" ht="15" customHeight="1" x14ac:dyDescent="0.25">
      <c r="A118" s="195" t="s">
        <v>89</v>
      </c>
      <c r="B118" s="195"/>
      <c r="C118" s="195"/>
      <c r="D118" s="128" t="s">
        <v>18</v>
      </c>
      <c r="E118" s="145"/>
      <c r="F118" s="144">
        <v>1598368.4</v>
      </c>
      <c r="G118" s="144"/>
      <c r="H118" s="144"/>
      <c r="I118" s="136"/>
    </row>
    <row r="119" spans="1:16" ht="15" customHeight="1" x14ac:dyDescent="0.25">
      <c r="A119" s="191">
        <v>3</v>
      </c>
      <c r="B119" s="191"/>
      <c r="C119" s="191"/>
      <c r="D119" s="127" t="s">
        <v>30</v>
      </c>
      <c r="E119" s="145">
        <v>599030.94999999995</v>
      </c>
      <c r="F119" s="144">
        <v>305000</v>
      </c>
      <c r="G119" s="144"/>
      <c r="H119" s="144"/>
      <c r="I119" s="136"/>
    </row>
    <row r="120" spans="1:16" ht="15" customHeight="1" x14ac:dyDescent="0.25">
      <c r="A120" s="192">
        <v>36</v>
      </c>
      <c r="B120" s="192"/>
      <c r="C120" s="192"/>
      <c r="D120" s="127" t="s">
        <v>157</v>
      </c>
      <c r="E120" s="145">
        <v>599030.94999999995</v>
      </c>
      <c r="F120" s="144">
        <v>305000</v>
      </c>
      <c r="G120" s="144"/>
      <c r="H120" s="144"/>
      <c r="I120" s="136"/>
    </row>
    <row r="121" spans="1:16" ht="15" customHeight="1" x14ac:dyDescent="0.25">
      <c r="A121" s="195" t="s">
        <v>159</v>
      </c>
      <c r="B121" s="195"/>
      <c r="C121" s="195"/>
      <c r="D121" s="128" t="s">
        <v>139</v>
      </c>
      <c r="E121" s="145"/>
      <c r="F121" s="144"/>
      <c r="G121" s="144"/>
      <c r="H121" s="144"/>
      <c r="I121" s="136"/>
    </row>
    <row r="122" spans="1:16" ht="15" customHeight="1" x14ac:dyDescent="0.25">
      <c r="A122" s="200">
        <v>4</v>
      </c>
      <c r="B122" s="201"/>
      <c r="C122" s="202"/>
      <c r="D122" s="127" t="s">
        <v>68</v>
      </c>
      <c r="E122" s="145">
        <v>1624252.61</v>
      </c>
      <c r="F122" s="144"/>
      <c r="G122" s="144"/>
      <c r="H122" s="144"/>
      <c r="I122" s="136"/>
    </row>
    <row r="123" spans="1:16" ht="15" customHeight="1" x14ac:dyDescent="0.25">
      <c r="A123" s="200">
        <v>45</v>
      </c>
      <c r="B123" s="201"/>
      <c r="C123" s="202"/>
      <c r="D123" s="127" t="s">
        <v>155</v>
      </c>
      <c r="E123" s="145">
        <v>1624252.61</v>
      </c>
      <c r="F123" s="144"/>
      <c r="G123" s="144"/>
      <c r="H123" s="144"/>
      <c r="I123" s="136"/>
    </row>
    <row r="124" spans="1:16" s="151" customFormat="1" ht="15" customHeight="1" x14ac:dyDescent="0.2">
      <c r="A124" s="204" t="s">
        <v>151</v>
      </c>
      <c r="B124" s="204"/>
      <c r="C124" s="204"/>
      <c r="D124" s="146" t="s">
        <v>152</v>
      </c>
      <c r="E124" s="147"/>
      <c r="F124" s="148"/>
      <c r="G124" s="148"/>
      <c r="H124" s="148"/>
      <c r="I124" s="149"/>
      <c r="J124" s="150"/>
      <c r="K124" s="150"/>
      <c r="L124" s="150"/>
      <c r="M124" s="150"/>
      <c r="N124" s="150"/>
      <c r="O124" s="150"/>
      <c r="P124" s="150"/>
    </row>
    <row r="125" spans="1:16" ht="15" customHeight="1" x14ac:dyDescent="0.25">
      <c r="A125" s="199" t="s">
        <v>160</v>
      </c>
      <c r="B125" s="199"/>
      <c r="C125" s="199"/>
      <c r="D125" s="99" t="s">
        <v>161</v>
      </c>
      <c r="E125" s="116">
        <f>SUM(E127,E129,E132)</f>
        <v>641067.75</v>
      </c>
      <c r="F125" s="108">
        <v>31100</v>
      </c>
      <c r="G125" s="108">
        <v>30300</v>
      </c>
      <c r="H125" s="108"/>
      <c r="I125" s="19"/>
    </row>
    <row r="126" spans="1:16" ht="15" customHeight="1" x14ac:dyDescent="0.25">
      <c r="A126" s="195" t="s">
        <v>75</v>
      </c>
      <c r="B126" s="195"/>
      <c r="C126" s="195"/>
      <c r="D126" s="128" t="s">
        <v>88</v>
      </c>
      <c r="E126" s="143"/>
      <c r="F126" s="19"/>
      <c r="G126" s="19"/>
      <c r="H126" s="19"/>
      <c r="I126" s="108"/>
    </row>
    <row r="127" spans="1:16" ht="17.25" customHeight="1" x14ac:dyDescent="0.2">
      <c r="A127" s="191">
        <v>3</v>
      </c>
      <c r="B127" s="191"/>
      <c r="C127" s="191"/>
      <c r="D127" s="127" t="s">
        <v>30</v>
      </c>
      <c r="E127" s="19">
        <v>3765.26</v>
      </c>
      <c r="F127" s="19">
        <v>31100</v>
      </c>
      <c r="G127" s="19">
        <v>30300</v>
      </c>
      <c r="H127" s="19"/>
      <c r="I127" s="19"/>
    </row>
    <row r="128" spans="1:16" s="101" customFormat="1" ht="12" customHeight="1" x14ac:dyDescent="0.2">
      <c r="A128" s="192">
        <v>31</v>
      </c>
      <c r="B128" s="192"/>
      <c r="C128" s="192"/>
      <c r="D128" s="127" t="s">
        <v>31</v>
      </c>
      <c r="E128" s="19">
        <v>3765.26</v>
      </c>
      <c r="F128" s="19">
        <v>31100</v>
      </c>
      <c r="G128" s="19">
        <v>30300</v>
      </c>
      <c r="H128" s="19"/>
      <c r="I128" s="19"/>
      <c r="J128" s="82"/>
      <c r="K128" s="82"/>
      <c r="L128" s="82"/>
      <c r="M128" s="82"/>
      <c r="N128" s="82"/>
      <c r="O128" s="82"/>
      <c r="P128" s="82"/>
    </row>
    <row r="129" spans="1:16" s="106" customFormat="1" x14ac:dyDescent="0.2">
      <c r="A129" s="200">
        <v>4</v>
      </c>
      <c r="B129" s="201"/>
      <c r="C129" s="202"/>
      <c r="D129" s="127" t="s">
        <v>68</v>
      </c>
      <c r="E129" s="19">
        <v>72656.25</v>
      </c>
      <c r="F129" s="19"/>
      <c r="G129" s="19"/>
      <c r="H129" s="19"/>
      <c r="I129" s="19"/>
      <c r="J129" s="105"/>
      <c r="K129" s="105"/>
      <c r="L129" s="105"/>
      <c r="M129" s="105"/>
      <c r="N129" s="105"/>
      <c r="O129" s="105"/>
      <c r="P129" s="105"/>
    </row>
    <row r="130" spans="1:16" x14ac:dyDescent="0.2">
      <c r="A130" s="200">
        <v>42</v>
      </c>
      <c r="B130" s="201"/>
      <c r="C130" s="202"/>
      <c r="D130" s="127" t="s">
        <v>143</v>
      </c>
      <c r="E130" s="19">
        <v>72656.25</v>
      </c>
      <c r="F130" s="111"/>
      <c r="G130" s="111"/>
      <c r="H130" s="111"/>
      <c r="I130" s="19"/>
    </row>
    <row r="131" spans="1:16" x14ac:dyDescent="0.2">
      <c r="A131" s="195" t="s">
        <v>89</v>
      </c>
      <c r="B131" s="195"/>
      <c r="C131" s="195"/>
      <c r="D131" s="128" t="s">
        <v>18</v>
      </c>
      <c r="E131" s="19"/>
      <c r="F131" s="152"/>
      <c r="G131" s="152"/>
      <c r="H131" s="152"/>
      <c r="I131" s="111"/>
    </row>
    <row r="132" spans="1:16" x14ac:dyDescent="0.2">
      <c r="A132" s="191">
        <v>3</v>
      </c>
      <c r="B132" s="191"/>
      <c r="C132" s="191"/>
      <c r="D132" s="127" t="s">
        <v>30</v>
      </c>
      <c r="E132" s="19">
        <f>SUM(E133:E134)</f>
        <v>564646.24</v>
      </c>
      <c r="F132" s="152"/>
      <c r="G132" s="152"/>
      <c r="H132" s="152"/>
      <c r="I132" s="111"/>
    </row>
    <row r="133" spans="1:16" x14ac:dyDescent="0.2">
      <c r="A133" s="192">
        <v>35</v>
      </c>
      <c r="B133" s="192"/>
      <c r="C133" s="192"/>
      <c r="D133" s="127" t="s">
        <v>162</v>
      </c>
      <c r="E133" s="19">
        <v>376585.91</v>
      </c>
      <c r="F133" s="152"/>
      <c r="G133" s="152"/>
      <c r="H133" s="152"/>
      <c r="I133" s="111"/>
    </row>
    <row r="134" spans="1:16" x14ac:dyDescent="0.2">
      <c r="A134" s="200">
        <v>36</v>
      </c>
      <c r="B134" s="201"/>
      <c r="C134" s="202"/>
      <c r="D134" s="126" t="s">
        <v>163</v>
      </c>
      <c r="E134" s="19">
        <v>188060.33</v>
      </c>
      <c r="F134" s="152"/>
      <c r="G134" s="152"/>
      <c r="H134" s="152"/>
      <c r="I134" s="111"/>
    </row>
    <row r="135" spans="1:16" s="151" customFormat="1" x14ac:dyDescent="0.2">
      <c r="A135" s="204" t="s">
        <v>164</v>
      </c>
      <c r="B135" s="204"/>
      <c r="C135" s="204"/>
      <c r="D135" s="146" t="s">
        <v>165</v>
      </c>
      <c r="E135" s="153"/>
      <c r="F135" s="154"/>
      <c r="G135" s="154"/>
      <c r="H135" s="154"/>
      <c r="I135" s="155"/>
      <c r="J135" s="150"/>
      <c r="K135" s="150"/>
      <c r="L135" s="150"/>
      <c r="M135" s="150"/>
      <c r="N135" s="150"/>
      <c r="O135" s="150"/>
      <c r="P135" s="150"/>
    </row>
    <row r="136" spans="1:16" s="151" customFormat="1" x14ac:dyDescent="0.2">
      <c r="A136" s="205" t="s">
        <v>166</v>
      </c>
      <c r="B136" s="205"/>
      <c r="C136" s="205"/>
      <c r="D136" s="156" t="s">
        <v>167</v>
      </c>
      <c r="E136" s="153">
        <f>SUM(E138,E141)</f>
        <v>28461.759999999998</v>
      </c>
      <c r="F136" s="154"/>
      <c r="G136" s="154"/>
      <c r="H136" s="154"/>
      <c r="I136" s="155"/>
      <c r="J136" s="150"/>
      <c r="K136" s="150"/>
      <c r="L136" s="150"/>
      <c r="M136" s="150"/>
      <c r="N136" s="150"/>
      <c r="O136" s="150"/>
      <c r="P136" s="150"/>
    </row>
    <row r="137" spans="1:16" x14ac:dyDescent="0.2">
      <c r="A137" s="195" t="s">
        <v>89</v>
      </c>
      <c r="B137" s="195"/>
      <c r="C137" s="195"/>
      <c r="D137" s="128" t="s">
        <v>18</v>
      </c>
      <c r="E137" s="19"/>
      <c r="F137" s="152"/>
      <c r="G137" s="152"/>
      <c r="H137" s="152"/>
      <c r="I137" s="111"/>
    </row>
    <row r="138" spans="1:16" x14ac:dyDescent="0.2">
      <c r="A138" s="191">
        <v>3</v>
      </c>
      <c r="B138" s="191"/>
      <c r="C138" s="191"/>
      <c r="D138" s="126" t="s">
        <v>30</v>
      </c>
      <c r="E138" s="19">
        <v>6448.59</v>
      </c>
      <c r="F138" s="152"/>
      <c r="G138" s="152"/>
      <c r="H138" s="152"/>
      <c r="I138" s="111"/>
    </row>
    <row r="139" spans="1:16" x14ac:dyDescent="0.2">
      <c r="A139" s="192">
        <v>32</v>
      </c>
      <c r="B139" s="192"/>
      <c r="C139" s="192"/>
      <c r="D139" s="126" t="s">
        <v>34</v>
      </c>
      <c r="E139" s="19">
        <v>6448.59</v>
      </c>
      <c r="F139" s="152"/>
      <c r="G139" s="152"/>
      <c r="H139" s="152"/>
      <c r="I139" s="111"/>
    </row>
    <row r="140" spans="1:16" x14ac:dyDescent="0.2">
      <c r="A140" s="195" t="s">
        <v>83</v>
      </c>
      <c r="B140" s="195"/>
      <c r="C140" s="195"/>
      <c r="D140" s="128" t="s">
        <v>84</v>
      </c>
      <c r="E140" s="19"/>
      <c r="F140" s="152"/>
      <c r="G140" s="152"/>
      <c r="H140" s="152"/>
      <c r="I140" s="111"/>
    </row>
    <row r="141" spans="1:16" x14ac:dyDescent="0.2">
      <c r="A141" s="191">
        <v>3</v>
      </c>
      <c r="B141" s="191"/>
      <c r="C141" s="191"/>
      <c r="D141" s="126" t="s">
        <v>30</v>
      </c>
      <c r="E141" s="19">
        <v>22013.17</v>
      </c>
      <c r="F141" s="152"/>
      <c r="G141" s="152"/>
      <c r="H141" s="152"/>
      <c r="I141" s="111"/>
    </row>
    <row r="142" spans="1:16" x14ac:dyDescent="0.2">
      <c r="A142" s="192">
        <v>32</v>
      </c>
      <c r="B142" s="192"/>
      <c r="C142" s="192"/>
      <c r="D142" s="126" t="s">
        <v>34</v>
      </c>
      <c r="E142" s="19">
        <v>22013.17</v>
      </c>
      <c r="F142" s="152"/>
      <c r="G142" s="152"/>
      <c r="H142" s="152"/>
      <c r="I142" s="111"/>
    </row>
    <row r="143" spans="1:16" s="151" customFormat="1" x14ac:dyDescent="0.2">
      <c r="A143" s="204" t="s">
        <v>164</v>
      </c>
      <c r="B143" s="204"/>
      <c r="C143" s="204"/>
      <c r="D143" s="146" t="s">
        <v>165</v>
      </c>
      <c r="E143" s="153"/>
      <c r="F143" s="154"/>
      <c r="G143" s="154"/>
      <c r="H143" s="154"/>
      <c r="I143" s="155"/>
      <c r="J143" s="150"/>
      <c r="K143" s="150"/>
      <c r="L143" s="150"/>
      <c r="M143" s="150"/>
      <c r="N143" s="150"/>
      <c r="O143" s="150"/>
      <c r="P143" s="150"/>
    </row>
    <row r="144" spans="1:16" s="151" customFormat="1" x14ac:dyDescent="0.2">
      <c r="A144" s="205" t="s">
        <v>166</v>
      </c>
      <c r="B144" s="205"/>
      <c r="C144" s="205"/>
      <c r="D144" s="156" t="s">
        <v>168</v>
      </c>
      <c r="E144" s="153"/>
      <c r="F144" s="154"/>
      <c r="G144" s="162">
        <f>SUM(G146,G150)</f>
        <v>101831</v>
      </c>
      <c r="H144" s="154"/>
      <c r="I144" s="155"/>
      <c r="J144" s="150"/>
      <c r="K144" s="150"/>
      <c r="L144" s="150"/>
      <c r="M144" s="150"/>
      <c r="N144" s="150"/>
      <c r="O144" s="150"/>
      <c r="P144" s="150"/>
    </row>
    <row r="145" spans="1:16" x14ac:dyDescent="0.2">
      <c r="A145" s="195" t="s">
        <v>89</v>
      </c>
      <c r="B145" s="195"/>
      <c r="C145" s="195"/>
      <c r="D145" s="130" t="s">
        <v>18</v>
      </c>
      <c r="E145" s="19"/>
      <c r="F145" s="152"/>
      <c r="G145" s="152"/>
      <c r="H145" s="152"/>
      <c r="I145" s="111"/>
    </row>
    <row r="146" spans="1:16" x14ac:dyDescent="0.2">
      <c r="A146" s="191">
        <v>3</v>
      </c>
      <c r="B146" s="191"/>
      <c r="C146" s="191"/>
      <c r="D146" s="131" t="s">
        <v>30</v>
      </c>
      <c r="E146" s="19"/>
      <c r="F146" s="152"/>
      <c r="G146" s="125">
        <f>SUM(G147:G148)</f>
        <v>50915.5</v>
      </c>
      <c r="H146" s="152"/>
      <c r="I146" s="111"/>
    </row>
    <row r="147" spans="1:16" x14ac:dyDescent="0.2">
      <c r="A147" s="192">
        <v>32</v>
      </c>
      <c r="B147" s="192"/>
      <c r="C147" s="192"/>
      <c r="D147" s="131" t="s">
        <v>34</v>
      </c>
      <c r="E147" s="19"/>
      <c r="F147" s="152"/>
      <c r="G147" s="125">
        <v>34812.5</v>
      </c>
      <c r="H147" s="152"/>
      <c r="I147" s="111"/>
    </row>
    <row r="148" spans="1:16" x14ac:dyDescent="0.2">
      <c r="A148" s="193">
        <v>37</v>
      </c>
      <c r="B148" s="193"/>
      <c r="C148" s="194"/>
      <c r="D148" s="129" t="s">
        <v>169</v>
      </c>
      <c r="E148" s="19"/>
      <c r="F148" s="152"/>
      <c r="G148" s="125">
        <v>16103</v>
      </c>
      <c r="H148" s="152"/>
      <c r="I148" s="111"/>
    </row>
    <row r="149" spans="1:16" x14ac:dyDescent="0.2">
      <c r="A149" s="195" t="s">
        <v>83</v>
      </c>
      <c r="B149" s="195"/>
      <c r="C149" s="195"/>
      <c r="D149" s="130" t="s">
        <v>84</v>
      </c>
      <c r="E149" s="19"/>
      <c r="F149" s="152"/>
      <c r="G149" s="125"/>
      <c r="H149" s="152"/>
      <c r="I149" s="111"/>
    </row>
    <row r="150" spans="1:16" x14ac:dyDescent="0.2">
      <c r="A150" s="191">
        <v>3</v>
      </c>
      <c r="B150" s="191"/>
      <c r="C150" s="191"/>
      <c r="D150" s="131" t="s">
        <v>30</v>
      </c>
      <c r="E150" s="19"/>
      <c r="F150" s="152"/>
      <c r="G150" s="125">
        <f>SUM(G151:G152)</f>
        <v>50915.5</v>
      </c>
      <c r="H150" s="152"/>
      <c r="I150" s="111"/>
    </row>
    <row r="151" spans="1:16" x14ac:dyDescent="0.2">
      <c r="A151" s="192">
        <v>32</v>
      </c>
      <c r="B151" s="192"/>
      <c r="C151" s="192"/>
      <c r="D151" s="131" t="s">
        <v>34</v>
      </c>
      <c r="E151" s="19"/>
      <c r="F151" s="152"/>
      <c r="G151" s="125">
        <v>34812.5</v>
      </c>
      <c r="H151" s="152"/>
      <c r="I151" s="111"/>
    </row>
    <row r="152" spans="1:16" x14ac:dyDescent="0.2">
      <c r="A152" s="193">
        <v>37</v>
      </c>
      <c r="B152" s="193"/>
      <c r="C152" s="194"/>
      <c r="D152" s="129" t="s">
        <v>169</v>
      </c>
      <c r="E152" s="19"/>
      <c r="F152" s="152"/>
      <c r="G152" s="125">
        <v>16103</v>
      </c>
      <c r="H152" s="152"/>
      <c r="I152" s="111"/>
    </row>
    <row r="153" spans="1:16" ht="50.45" customHeight="1" x14ac:dyDescent="0.2">
      <c r="A153" s="192" t="s">
        <v>90</v>
      </c>
      <c r="B153" s="192"/>
      <c r="C153" s="192"/>
      <c r="D153" s="157"/>
      <c r="E153" s="111">
        <v>5795416.3300000001</v>
      </c>
      <c r="F153" s="111">
        <v>8561323.3399999999</v>
      </c>
      <c r="G153" s="111">
        <v>2590779.52</v>
      </c>
      <c r="H153" s="111">
        <v>2239310.63</v>
      </c>
      <c r="I153" s="111">
        <v>2270746.7599999998</v>
      </c>
      <c r="J153" s="107"/>
    </row>
    <row r="154" spans="1:16" s="101" customFormat="1" ht="45" customHeight="1" x14ac:dyDescent="0.2">
      <c r="A154" s="114"/>
      <c r="B154" s="114"/>
      <c r="C154" s="114"/>
      <c r="D154" s="113"/>
      <c r="E154" s="113"/>
      <c r="F154" s="7"/>
      <c r="G154" s="7"/>
      <c r="H154" s="7"/>
      <c r="I154" s="7"/>
      <c r="J154" s="82"/>
      <c r="K154" s="82"/>
      <c r="L154" s="82"/>
      <c r="M154" s="82"/>
      <c r="N154" s="82"/>
      <c r="O154" s="82"/>
      <c r="P154" s="82"/>
    </row>
    <row r="156" spans="1:16" ht="42.75" customHeight="1" x14ac:dyDescent="0.2">
      <c r="E156" s="72"/>
    </row>
    <row r="157" spans="1:16" s="106" customFormat="1" ht="39.75" customHeight="1" x14ac:dyDescent="0.2">
      <c r="A157" s="7"/>
      <c r="B157" s="7"/>
      <c r="C157" s="7"/>
      <c r="D157" s="7"/>
      <c r="E157" s="7"/>
      <c r="F157" s="118"/>
      <c r="G157" s="118"/>
      <c r="H157" s="118"/>
      <c r="I157" s="7"/>
      <c r="J157" s="105"/>
      <c r="K157" s="105"/>
      <c r="L157" s="105"/>
      <c r="M157" s="105"/>
      <c r="N157" s="105"/>
      <c r="O157" s="105"/>
      <c r="P157" s="105"/>
    </row>
    <row r="158" spans="1:16" x14ac:dyDescent="0.2">
      <c r="E158" s="117"/>
      <c r="I158" s="118"/>
    </row>
    <row r="159" spans="1:16" x14ac:dyDescent="0.2">
      <c r="E159" s="117"/>
    </row>
    <row r="160" spans="1:16" ht="47.25" customHeight="1" x14ac:dyDescent="0.2"/>
    <row r="161" spans="1:16" ht="46.5" customHeight="1" x14ac:dyDescent="0.2"/>
    <row r="162" spans="1:16" ht="49.9" customHeight="1" x14ac:dyDescent="0.2"/>
    <row r="163" spans="1:16" s="113" customFormat="1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112"/>
      <c r="K163" s="112"/>
      <c r="L163" s="112"/>
      <c r="M163" s="112"/>
      <c r="N163" s="112"/>
      <c r="O163" s="112"/>
      <c r="P163" s="112"/>
    </row>
  </sheetData>
  <mergeCells count="138">
    <mergeCell ref="A115:C115"/>
    <mergeCell ref="A116:C116"/>
    <mergeCell ref="A140:C140"/>
    <mergeCell ref="A141:C141"/>
    <mergeCell ref="A142:C142"/>
    <mergeCell ref="A135:C135"/>
    <mergeCell ref="A136:C136"/>
    <mergeCell ref="A137:C137"/>
    <mergeCell ref="A138:C138"/>
    <mergeCell ref="A139:C139"/>
    <mergeCell ref="A129:C129"/>
    <mergeCell ref="A130:C130"/>
    <mergeCell ref="A132:C132"/>
    <mergeCell ref="A133:C133"/>
    <mergeCell ref="A134:C134"/>
    <mergeCell ref="A108:C108"/>
    <mergeCell ref="A109:C109"/>
    <mergeCell ref="A98:C98"/>
    <mergeCell ref="A100:C100"/>
    <mergeCell ref="A101:C101"/>
    <mergeCell ref="A102:C102"/>
    <mergeCell ref="A88:C88"/>
    <mergeCell ref="A94:C94"/>
    <mergeCell ref="A95:C95"/>
    <mergeCell ref="A96:C96"/>
    <mergeCell ref="A97:C97"/>
    <mergeCell ref="A90:C90"/>
    <mergeCell ref="A91:C91"/>
    <mergeCell ref="A92:C92"/>
    <mergeCell ref="A93:C93"/>
    <mergeCell ref="A99:C99"/>
    <mergeCell ref="A105:C105"/>
    <mergeCell ref="A106:C106"/>
    <mergeCell ref="A107:C107"/>
    <mergeCell ref="A89:C89"/>
    <mergeCell ref="A44:C44"/>
    <mergeCell ref="A45:C45"/>
    <mergeCell ref="A46:C46"/>
    <mergeCell ref="A47:C47"/>
    <mergeCell ref="A18:C18"/>
    <mergeCell ref="A21:C21"/>
    <mergeCell ref="A22:C22"/>
    <mergeCell ref="A23:C23"/>
    <mergeCell ref="A24:C24"/>
    <mergeCell ref="A32:C32"/>
    <mergeCell ref="A33:C33"/>
    <mergeCell ref="A37:C37"/>
    <mergeCell ref="A38:C38"/>
    <mergeCell ref="A39:C39"/>
    <mergeCell ref="A40:C40"/>
    <mergeCell ref="A41:C41"/>
    <mergeCell ref="A42:C42"/>
    <mergeCell ref="A43:C43"/>
    <mergeCell ref="A19:C19"/>
    <mergeCell ref="A20:C20"/>
    <mergeCell ref="A25:C25"/>
    <mergeCell ref="A26:C26"/>
    <mergeCell ref="A27:C27"/>
    <mergeCell ref="A28:C28"/>
    <mergeCell ref="A29:C29"/>
    <mergeCell ref="A30:C30"/>
    <mergeCell ref="A31:C31"/>
    <mergeCell ref="A8:C8"/>
    <mergeCell ref="A9:C9"/>
    <mergeCell ref="A10:C10"/>
    <mergeCell ref="A11:C11"/>
    <mergeCell ref="A17:C17"/>
    <mergeCell ref="A12:C12"/>
    <mergeCell ref="A13:C13"/>
    <mergeCell ref="A14:C14"/>
    <mergeCell ref="A1:I1"/>
    <mergeCell ref="A3:I3"/>
    <mergeCell ref="A5:C5"/>
    <mergeCell ref="A6:C6"/>
    <mergeCell ref="A7:C7"/>
    <mergeCell ref="A15:C15"/>
    <mergeCell ref="A16:C16"/>
    <mergeCell ref="A48:C48"/>
    <mergeCell ref="A51:C51"/>
    <mergeCell ref="A52:C52"/>
    <mergeCell ref="A53:C53"/>
    <mergeCell ref="A59:C59"/>
    <mergeCell ref="A60:C60"/>
    <mergeCell ref="A61:C61"/>
    <mergeCell ref="A54:C54"/>
    <mergeCell ref="A56:C56"/>
    <mergeCell ref="A57:C57"/>
    <mergeCell ref="A58:C58"/>
    <mergeCell ref="A49:C49"/>
    <mergeCell ref="A50:C50"/>
    <mergeCell ref="A153:C153"/>
    <mergeCell ref="A73:C73"/>
    <mergeCell ref="A83:C83"/>
    <mergeCell ref="A127:C127"/>
    <mergeCell ref="A128:C128"/>
    <mergeCell ref="A82:C82"/>
    <mergeCell ref="A81:C81"/>
    <mergeCell ref="A76:C76"/>
    <mergeCell ref="A77:C77"/>
    <mergeCell ref="A87:C87"/>
    <mergeCell ref="A143:C143"/>
    <mergeCell ref="A144:C144"/>
    <mergeCell ref="A145:C145"/>
    <mergeCell ref="A146:C146"/>
    <mergeCell ref="A147:C147"/>
    <mergeCell ref="A149:C149"/>
    <mergeCell ref="A85:C85"/>
    <mergeCell ref="A86:C86"/>
    <mergeCell ref="A122:C122"/>
    <mergeCell ref="A123:C123"/>
    <mergeCell ref="A110:C110"/>
    <mergeCell ref="A113:C113"/>
    <mergeCell ref="A126:C126"/>
    <mergeCell ref="A124:C124"/>
    <mergeCell ref="A62:C62"/>
    <mergeCell ref="A150:C150"/>
    <mergeCell ref="A151:C151"/>
    <mergeCell ref="A148:C148"/>
    <mergeCell ref="A152:C152"/>
    <mergeCell ref="A63:C63"/>
    <mergeCell ref="A64:C64"/>
    <mergeCell ref="A65:C65"/>
    <mergeCell ref="A66:C66"/>
    <mergeCell ref="A67:C67"/>
    <mergeCell ref="A68:C68"/>
    <mergeCell ref="A69:C69"/>
    <mergeCell ref="A131:C131"/>
    <mergeCell ref="A125:C125"/>
    <mergeCell ref="A117:C117"/>
    <mergeCell ref="A118:C118"/>
    <mergeCell ref="A119:C119"/>
    <mergeCell ref="A120:C120"/>
    <mergeCell ref="A121:C121"/>
    <mergeCell ref="A111:C111"/>
    <mergeCell ref="A112:C112"/>
    <mergeCell ref="A114:C114"/>
    <mergeCell ref="A103:C103"/>
    <mergeCell ref="A104:C104"/>
  </mergeCells>
  <pageMargins left="0.70866141732283472" right="0.70866141732283472" top="0.74803149606299213" bottom="0.74803149606299213" header="0.51181102362204722" footer="0.51181102362204722"/>
  <pageSetup paperSize="9" scale="54" fitToHeight="0" orientation="landscape" horizontalDpi="300" verticalDpi="300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revision>8</cp:revision>
  <cp:lastPrinted>2025-10-31T08:56:09Z</cp:lastPrinted>
  <dcterms:created xsi:type="dcterms:W3CDTF">2022-08-12T12:51:27Z</dcterms:created>
  <dcterms:modified xsi:type="dcterms:W3CDTF">2025-10-31T08:57:41Z</dcterms:modified>
  <dc:language>hr-HR</dc:language>
</cp:coreProperties>
</file>